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00" yWindow="-15" windowWidth="12045" windowHeight="9840" activeTab="2"/>
  </bookViews>
  <sheets>
    <sheet name="封面" sheetId="7" r:id="rId1"/>
    <sheet name="（表一）一般公共预算收支表" sheetId="1" r:id="rId2"/>
    <sheet name="（表二）一般公共预算支出明细表 " sheetId="11" r:id="rId3"/>
    <sheet name="（表三）政府性基金预算" sheetId="14" r:id="rId4"/>
    <sheet name="(表四)国有资本经营预算" sheetId="6" r:id="rId5"/>
    <sheet name="（表五）社会保险基金预算" sheetId="5" r:id="rId6"/>
  </sheets>
  <definedNames>
    <definedName name="_xlnm.Print_Titles" localSheetId="2">'（表二）一般公共预算支出明细表 '!$1:$5</definedName>
    <definedName name="_xlnm.Print_Titles" localSheetId="3">'（表三）政府性基金预算'!$1:$6</definedName>
    <definedName name="_xlnm.Print_Titles" localSheetId="4">'(表四)国有资本经营预算'!$1:$6</definedName>
    <definedName name="_xlnm.Print_Titles" localSheetId="5">'（表五）社会保险基金预算'!$1:$6</definedName>
    <definedName name="_xlnm.Print_Titles" localSheetId="1">'（表一）一般公共预算收支表'!$1:$6</definedName>
  </definedNames>
  <calcPr calcId="145621"/>
</workbook>
</file>

<file path=xl/calcChain.xml><?xml version="1.0" encoding="utf-8"?>
<calcChain xmlns="http://schemas.openxmlformats.org/spreadsheetml/2006/main">
  <c r="F522" i="11" l="1"/>
  <c r="F431" i="11"/>
  <c r="F429" i="11"/>
  <c r="F410" i="11"/>
  <c r="F376" i="11"/>
  <c r="F75" i="11"/>
  <c r="G45" i="11"/>
  <c r="H45" i="11" s="1"/>
  <c r="K9" i="14" l="1"/>
  <c r="E15" i="14"/>
  <c r="J20" i="5" l="1"/>
  <c r="K19" i="5"/>
  <c r="J15" i="5"/>
  <c r="I15" i="5"/>
  <c r="I20" i="5" s="1"/>
  <c r="H15" i="5"/>
  <c r="H20" i="5" s="1"/>
  <c r="K14" i="5"/>
  <c r="L14" i="5" s="1"/>
  <c r="K13" i="5"/>
  <c r="L13" i="5" s="1"/>
  <c r="K12" i="5"/>
  <c r="L12" i="5" s="1"/>
  <c r="K11" i="5"/>
  <c r="L11" i="5" s="1"/>
  <c r="K10" i="5"/>
  <c r="L10" i="5" s="1"/>
  <c r="K9" i="5"/>
  <c r="L9" i="5" s="1"/>
  <c r="K8" i="5"/>
  <c r="L8" i="5" s="1"/>
  <c r="K7" i="5"/>
  <c r="L7" i="5" s="1"/>
  <c r="D20" i="5"/>
  <c r="C20" i="5"/>
  <c r="D15" i="5"/>
  <c r="C15" i="5"/>
  <c r="B15" i="5"/>
  <c r="B20" i="5" s="1"/>
  <c r="E14" i="5"/>
  <c r="F14" i="5" s="1"/>
  <c r="E13" i="5"/>
  <c r="F13" i="5" s="1"/>
  <c r="F12" i="5"/>
  <c r="E12" i="5"/>
  <c r="E11" i="5"/>
  <c r="F11" i="5" s="1"/>
  <c r="E10" i="5"/>
  <c r="F10" i="5" s="1"/>
  <c r="E9" i="5"/>
  <c r="F9" i="5" s="1"/>
  <c r="E8" i="5"/>
  <c r="F8" i="5" s="1"/>
  <c r="K15" i="5" l="1"/>
  <c r="K20" i="5" s="1"/>
  <c r="L20" i="5" s="1"/>
  <c r="E15" i="5"/>
  <c r="F15" i="5" s="1"/>
  <c r="E20" i="5"/>
  <c r="F20" i="5" s="1"/>
  <c r="L15" i="5" l="1"/>
  <c r="F483" i="11"/>
  <c r="E23" i="1" l="1"/>
  <c r="K42" i="14" l="1"/>
  <c r="K25" i="14"/>
  <c r="K23" i="14"/>
  <c r="K21" i="14"/>
  <c r="K18" i="14"/>
  <c r="K12" i="14"/>
  <c r="K7" i="14"/>
  <c r="K36" i="14" l="1"/>
  <c r="K47" i="14" s="1"/>
  <c r="M15" i="14" l="1"/>
  <c r="L10" i="14"/>
  <c r="M10" i="14" s="1"/>
  <c r="L11" i="14"/>
  <c r="L13" i="14"/>
  <c r="M13" i="14" s="1"/>
  <c r="L14" i="14"/>
  <c r="M14" i="14" s="1"/>
  <c r="L15" i="14"/>
  <c r="L16" i="14"/>
  <c r="L17" i="14"/>
  <c r="M17" i="14" s="1"/>
  <c r="L19" i="14"/>
  <c r="M19" i="14" s="1"/>
  <c r="L20" i="14"/>
  <c r="M20" i="14" s="1"/>
  <c r="L22" i="14"/>
  <c r="L24" i="14"/>
  <c r="M24" i="14" s="1"/>
  <c r="L26" i="14"/>
  <c r="M26" i="14" s="1"/>
  <c r="L27" i="14"/>
  <c r="M27" i="14" s="1"/>
  <c r="L28" i="14"/>
  <c r="M28" i="14" s="1"/>
  <c r="L29" i="14"/>
  <c r="M29" i="14" s="1"/>
  <c r="L30" i="14"/>
  <c r="L31" i="14"/>
  <c r="L32" i="14"/>
  <c r="L33" i="14"/>
  <c r="L34" i="14"/>
  <c r="L35" i="14"/>
  <c r="L37" i="14"/>
  <c r="L38" i="14"/>
  <c r="L39" i="14"/>
  <c r="L40" i="14"/>
  <c r="L41" i="14"/>
  <c r="L43" i="14"/>
  <c r="L44" i="14"/>
  <c r="L45" i="14"/>
  <c r="L46" i="14"/>
  <c r="F46" i="14" l="1"/>
  <c r="F45" i="14"/>
  <c r="G45" i="14" s="1"/>
  <c r="F43" i="14"/>
  <c r="G43" i="14" s="1"/>
  <c r="J42" i="14"/>
  <c r="L42" i="14" s="1"/>
  <c r="E42" i="14"/>
  <c r="D42" i="14"/>
  <c r="C42" i="14"/>
  <c r="F41" i="14"/>
  <c r="F40" i="14"/>
  <c r="F39" i="14"/>
  <c r="F38" i="14"/>
  <c r="F37" i="14"/>
  <c r="C37" i="14"/>
  <c r="F35" i="14"/>
  <c r="F34" i="14"/>
  <c r="F33" i="14"/>
  <c r="G33" i="14" s="1"/>
  <c r="F32" i="14"/>
  <c r="F31" i="14"/>
  <c r="F30" i="14"/>
  <c r="F29" i="14"/>
  <c r="E28" i="14"/>
  <c r="D28" i="14"/>
  <c r="C28" i="14"/>
  <c r="F27" i="14"/>
  <c r="F26" i="14"/>
  <c r="J25" i="14"/>
  <c r="L25" i="14" s="1"/>
  <c r="M25" i="14" s="1"/>
  <c r="I25" i="14"/>
  <c r="F25" i="14"/>
  <c r="F24" i="14"/>
  <c r="J23" i="14"/>
  <c r="L23" i="14" s="1"/>
  <c r="M23" i="14" s="1"/>
  <c r="I23" i="14"/>
  <c r="E23" i="14"/>
  <c r="E36" i="14" s="1"/>
  <c r="D23" i="14"/>
  <c r="C23" i="14"/>
  <c r="F22" i="14"/>
  <c r="J21" i="14"/>
  <c r="L21" i="14" s="1"/>
  <c r="I21" i="14"/>
  <c r="F21" i="14"/>
  <c r="F19" i="14"/>
  <c r="J18" i="14"/>
  <c r="L18" i="14" s="1"/>
  <c r="M18" i="14" s="1"/>
  <c r="I18" i="14"/>
  <c r="F18" i="14"/>
  <c r="G18" i="14" s="1"/>
  <c r="F17" i="14"/>
  <c r="G17" i="14" s="1"/>
  <c r="F16" i="14"/>
  <c r="G16" i="14" s="1"/>
  <c r="D15" i="14"/>
  <c r="C15" i="14"/>
  <c r="F14" i="14"/>
  <c r="G14" i="14" s="1"/>
  <c r="F13" i="14"/>
  <c r="G13" i="14" s="1"/>
  <c r="J12" i="14"/>
  <c r="L12" i="14" s="1"/>
  <c r="M12" i="14" s="1"/>
  <c r="I12" i="14"/>
  <c r="F12" i="14"/>
  <c r="F11" i="14"/>
  <c r="F10" i="14"/>
  <c r="J9" i="14"/>
  <c r="I9" i="14"/>
  <c r="F9" i="14"/>
  <c r="L8" i="14"/>
  <c r="F8" i="14"/>
  <c r="J7" i="14"/>
  <c r="L7" i="14" s="1"/>
  <c r="I7" i="14"/>
  <c r="F7" i="14"/>
  <c r="J36" i="14" l="1"/>
  <c r="L9" i="14"/>
  <c r="M9" i="14" s="1"/>
  <c r="C36" i="14"/>
  <c r="C47" i="14" s="1"/>
  <c r="F23" i="14"/>
  <c r="F42" i="14"/>
  <c r="G42" i="14" s="1"/>
  <c r="I36" i="14"/>
  <c r="I47" i="14" s="1"/>
  <c r="D36" i="14"/>
  <c r="D47" i="14" s="1"/>
  <c r="F28" i="14"/>
  <c r="E47" i="14"/>
  <c r="F15" i="14"/>
  <c r="G15" i="14" s="1"/>
  <c r="J47" i="14" l="1"/>
  <c r="L47" i="14" s="1"/>
  <c r="M47" i="14" s="1"/>
  <c r="L36" i="14"/>
  <c r="M36" i="14" s="1"/>
  <c r="F47" i="14"/>
  <c r="G47" i="14" s="1"/>
  <c r="F36" i="14"/>
  <c r="G36" i="14" s="1"/>
  <c r="H595" i="11" l="1"/>
  <c r="G620" i="11"/>
  <c r="H620" i="11" s="1"/>
  <c r="G619" i="11"/>
  <c r="H619" i="11" s="1"/>
  <c r="G617" i="11"/>
  <c r="H617" i="11" s="1"/>
  <c r="G615" i="11"/>
  <c r="H615" i="11" s="1"/>
  <c r="G614" i="11"/>
  <c r="H614" i="11" s="1"/>
  <c r="G611" i="11"/>
  <c r="H611" i="11" s="1"/>
  <c r="G610" i="11"/>
  <c r="H610" i="11" s="1"/>
  <c r="G608" i="11"/>
  <c r="H608" i="11" s="1"/>
  <c r="G607" i="11"/>
  <c r="H607" i="11" s="1"/>
  <c r="G606" i="11"/>
  <c r="H606" i="11" s="1"/>
  <c r="G605" i="11"/>
  <c r="H605" i="11" s="1"/>
  <c r="G604" i="11"/>
  <c r="H604" i="11" s="1"/>
  <c r="G603" i="11"/>
  <c r="H603" i="11" s="1"/>
  <c r="G600" i="11"/>
  <c r="H600" i="11" s="1"/>
  <c r="G598" i="11"/>
  <c r="H598" i="11" s="1"/>
  <c r="G597" i="11"/>
  <c r="H597" i="11" s="1"/>
  <c r="G595" i="11"/>
  <c r="G594" i="11"/>
  <c r="H594" i="11" s="1"/>
  <c r="G593" i="11"/>
  <c r="H593" i="11" s="1"/>
  <c r="G592" i="11"/>
  <c r="H592" i="11" s="1"/>
  <c r="G591" i="11"/>
  <c r="H591" i="11" s="1"/>
  <c r="G590" i="11"/>
  <c r="H590" i="11" s="1"/>
  <c r="G587" i="11"/>
  <c r="H587" i="11" s="1"/>
  <c r="G586" i="11"/>
  <c r="H586" i="11" s="1"/>
  <c r="G585" i="11"/>
  <c r="H585" i="11" s="1"/>
  <c r="G583" i="11"/>
  <c r="H583" i="11" s="1"/>
  <c r="G582" i="11"/>
  <c r="H582" i="11" s="1"/>
  <c r="G581" i="11"/>
  <c r="H581" i="11" s="1"/>
  <c r="G580" i="11"/>
  <c r="H580" i="11" s="1"/>
  <c r="G579" i="11"/>
  <c r="H579" i="11" s="1"/>
  <c r="G578" i="11"/>
  <c r="H578" i="11" s="1"/>
  <c r="G576" i="11"/>
  <c r="H576" i="11" s="1"/>
  <c r="G575" i="11"/>
  <c r="H575" i="11" s="1"/>
  <c r="G574" i="11"/>
  <c r="H574" i="11" s="1"/>
  <c r="G573" i="11"/>
  <c r="H573" i="11" s="1"/>
  <c r="G572" i="11"/>
  <c r="H572" i="11" s="1"/>
  <c r="G571" i="11"/>
  <c r="H571" i="11" s="1"/>
  <c r="G568" i="11"/>
  <c r="H568" i="11" s="1"/>
  <c r="G567" i="11"/>
  <c r="H567" i="11" s="1"/>
  <c r="G566" i="11"/>
  <c r="H566" i="11" s="1"/>
  <c r="G565" i="11"/>
  <c r="H565" i="11" s="1"/>
  <c r="G563" i="11"/>
  <c r="H563" i="11" s="1"/>
  <c r="G562" i="11"/>
  <c r="H562" i="11" s="1"/>
  <c r="G561" i="11"/>
  <c r="H561" i="11" s="1"/>
  <c r="G559" i="11"/>
  <c r="H559" i="11" s="1"/>
  <c r="G558" i="11"/>
  <c r="H558" i="11" s="1"/>
  <c r="G555" i="11"/>
  <c r="H555" i="11" s="1"/>
  <c r="G553" i="11"/>
  <c r="H553" i="11" s="1"/>
  <c r="G552" i="11"/>
  <c r="H552" i="11" s="1"/>
  <c r="G551" i="11"/>
  <c r="H551" i="11" s="1"/>
  <c r="G550" i="11"/>
  <c r="H550" i="11" s="1"/>
  <c r="G548" i="11"/>
  <c r="H548" i="11" s="1"/>
  <c r="G547" i="11"/>
  <c r="H547" i="11" s="1"/>
  <c r="G546" i="11"/>
  <c r="H546" i="11" s="1"/>
  <c r="G545" i="11"/>
  <c r="H545" i="11" s="1"/>
  <c r="G544" i="11"/>
  <c r="H544" i="11" s="1"/>
  <c r="G541" i="11"/>
  <c r="H541" i="11" s="1"/>
  <c r="G539" i="11"/>
  <c r="H539" i="11" s="1"/>
  <c r="G538" i="11"/>
  <c r="H538" i="11" s="1"/>
  <c r="G537" i="11"/>
  <c r="H537" i="11" s="1"/>
  <c r="G535" i="11"/>
  <c r="H535" i="11" s="1"/>
  <c r="G534" i="11"/>
  <c r="H534" i="11" s="1"/>
  <c r="G533" i="11"/>
  <c r="H533" i="11" s="1"/>
  <c r="G532" i="11"/>
  <c r="H532" i="11" s="1"/>
  <c r="G531" i="11"/>
  <c r="H531" i="11" s="1"/>
  <c r="G529" i="11"/>
  <c r="H529" i="11" s="1"/>
  <c r="G527" i="11"/>
  <c r="H527" i="11" s="1"/>
  <c r="G524" i="11"/>
  <c r="H524" i="11" s="1"/>
  <c r="G521" i="11"/>
  <c r="H521" i="11" s="1"/>
  <c r="G520" i="11"/>
  <c r="H520" i="11" s="1"/>
  <c r="G519" i="11"/>
  <c r="H519" i="11" s="1"/>
  <c r="G517" i="11"/>
  <c r="H517" i="11" s="1"/>
  <c r="G516" i="11"/>
  <c r="H516" i="11" s="1"/>
  <c r="G515" i="11"/>
  <c r="H515" i="11" s="1"/>
  <c r="G513" i="11"/>
  <c r="H513" i="11" s="1"/>
  <c r="G512" i="11"/>
  <c r="H512" i="11" s="1"/>
  <c r="G511" i="11"/>
  <c r="H511" i="11" s="1"/>
  <c r="G510" i="11"/>
  <c r="H510" i="11" s="1"/>
  <c r="G509" i="11"/>
  <c r="H509" i="11" s="1"/>
  <c r="G508" i="11"/>
  <c r="H508" i="11" s="1"/>
  <c r="G507" i="11"/>
  <c r="H507" i="11" s="1"/>
  <c r="G506" i="11"/>
  <c r="H506" i="11" s="1"/>
  <c r="G503" i="11"/>
  <c r="H503" i="11" s="1"/>
  <c r="G501" i="11"/>
  <c r="H501" i="11" s="1"/>
  <c r="G500" i="11"/>
  <c r="H500" i="11" s="1"/>
  <c r="G499" i="11"/>
  <c r="H499" i="11" s="1"/>
  <c r="G497" i="11"/>
  <c r="H497" i="11" s="1"/>
  <c r="G496" i="11"/>
  <c r="H496" i="11" s="1"/>
  <c r="G494" i="11"/>
  <c r="H494" i="11" s="1"/>
  <c r="G493" i="11"/>
  <c r="H493" i="11" s="1"/>
  <c r="G492" i="11"/>
  <c r="H492" i="11" s="1"/>
  <c r="G490" i="11"/>
  <c r="H490" i="11" s="1"/>
  <c r="G489" i="11"/>
  <c r="H489" i="11" s="1"/>
  <c r="G488" i="11"/>
  <c r="H488" i="11" s="1"/>
  <c r="G487" i="11"/>
  <c r="H487" i="11" s="1"/>
  <c r="G486" i="11"/>
  <c r="H486" i="11" s="1"/>
  <c r="G485" i="11"/>
  <c r="H485" i="11" s="1"/>
  <c r="G484" i="11"/>
  <c r="H484" i="11" s="1"/>
  <c r="G482" i="11"/>
  <c r="H482" i="11" s="1"/>
  <c r="G481" i="11"/>
  <c r="H481" i="11" s="1"/>
  <c r="G480" i="11"/>
  <c r="H480" i="11" s="1"/>
  <c r="G479" i="11"/>
  <c r="H479" i="11" s="1"/>
  <c r="G478" i="11"/>
  <c r="H478" i="11" s="1"/>
  <c r="G477" i="11"/>
  <c r="H477" i="11" s="1"/>
  <c r="G476" i="11"/>
  <c r="H476" i="11" s="1"/>
  <c r="G475" i="11"/>
  <c r="H475" i="11" s="1"/>
  <c r="G474" i="11"/>
  <c r="H474" i="11" s="1"/>
  <c r="G473" i="11"/>
  <c r="H473" i="11" s="1"/>
  <c r="G472" i="11"/>
  <c r="H472" i="11" s="1"/>
  <c r="G471" i="11"/>
  <c r="H471" i="11" s="1"/>
  <c r="G470" i="11"/>
  <c r="H470" i="11" s="1"/>
  <c r="G469" i="11"/>
  <c r="H469" i="11" s="1"/>
  <c r="G468" i="11"/>
  <c r="H468" i="11" s="1"/>
  <c r="G466" i="11"/>
  <c r="H466" i="11" s="1"/>
  <c r="G465" i="11"/>
  <c r="H465" i="11" s="1"/>
  <c r="G464" i="11"/>
  <c r="H464" i="11" s="1"/>
  <c r="G463" i="11"/>
  <c r="H463" i="11" s="1"/>
  <c r="G462" i="11"/>
  <c r="H462" i="11" s="1"/>
  <c r="G461" i="11"/>
  <c r="H461" i="11" s="1"/>
  <c r="G460" i="11"/>
  <c r="H460" i="11" s="1"/>
  <c r="G459" i="11"/>
  <c r="H459" i="11" s="1"/>
  <c r="G458" i="11"/>
  <c r="H458" i="11" s="1"/>
  <c r="G457" i="11"/>
  <c r="H457" i="11" s="1"/>
  <c r="G456" i="11"/>
  <c r="H456" i="11" s="1"/>
  <c r="G455" i="11"/>
  <c r="H455" i="11" s="1"/>
  <c r="G453" i="11"/>
  <c r="H453" i="11" s="1"/>
  <c r="G452" i="11"/>
  <c r="H452" i="11" s="1"/>
  <c r="G451" i="11"/>
  <c r="H451" i="11" s="1"/>
  <c r="G450" i="11"/>
  <c r="H450" i="11" s="1"/>
  <c r="G449" i="11"/>
  <c r="H449" i="11" s="1"/>
  <c r="G448" i="11"/>
  <c r="H448" i="11" s="1"/>
  <c r="G447" i="11"/>
  <c r="H447" i="11" s="1"/>
  <c r="G446" i="11"/>
  <c r="H446" i="11" s="1"/>
  <c r="G445" i="11"/>
  <c r="H445" i="11" s="1"/>
  <c r="G444" i="11"/>
  <c r="H444" i="11" s="1"/>
  <c r="G443" i="11"/>
  <c r="H443" i="11" s="1"/>
  <c r="G442" i="11"/>
  <c r="H442" i="11" s="1"/>
  <c r="G441" i="11"/>
  <c r="H441" i="11" s="1"/>
  <c r="G440" i="11"/>
  <c r="H440" i="11" s="1"/>
  <c r="G439" i="11"/>
  <c r="H439" i="11" s="1"/>
  <c r="G438" i="11"/>
  <c r="H438" i="11" s="1"/>
  <c r="G437" i="11"/>
  <c r="H437" i="11" s="1"/>
  <c r="G436" i="11"/>
  <c r="H436" i="11" s="1"/>
  <c r="G435" i="11"/>
  <c r="H435" i="11" s="1"/>
  <c r="G431" i="11"/>
  <c r="H431" i="11" s="1"/>
  <c r="G429" i="11"/>
  <c r="H429" i="11" s="1"/>
  <c r="G428" i="11"/>
  <c r="H428" i="11" s="1"/>
  <c r="G427" i="11"/>
  <c r="H427" i="11" s="1"/>
  <c r="G425" i="11"/>
  <c r="H425" i="11" s="1"/>
  <c r="G424" i="11"/>
  <c r="H424" i="11" s="1"/>
  <c r="G423" i="11"/>
  <c r="H423" i="11" s="1"/>
  <c r="G422" i="11"/>
  <c r="H422" i="11" s="1"/>
  <c r="G421" i="11"/>
  <c r="H421" i="11" s="1"/>
  <c r="G418" i="11"/>
  <c r="H418" i="11" s="1"/>
  <c r="G417" i="11"/>
  <c r="H417" i="11" s="1"/>
  <c r="G415" i="11"/>
  <c r="H415" i="11" s="1"/>
  <c r="G413" i="11"/>
  <c r="H413" i="11" s="1"/>
  <c r="G412" i="11"/>
  <c r="H412" i="11" s="1"/>
  <c r="G409" i="11"/>
  <c r="H409" i="11" s="1"/>
  <c r="G407" i="11"/>
  <c r="H407" i="11" s="1"/>
  <c r="G405" i="11"/>
  <c r="H405" i="11" s="1"/>
  <c r="G404" i="11"/>
  <c r="H404" i="11" s="1"/>
  <c r="G403" i="11"/>
  <c r="H403" i="11" s="1"/>
  <c r="G401" i="11"/>
  <c r="H401" i="11" s="1"/>
  <c r="G400" i="11"/>
  <c r="H400" i="11" s="1"/>
  <c r="G398" i="11"/>
  <c r="H398" i="11" s="1"/>
  <c r="G397" i="11"/>
  <c r="H397" i="11" s="1"/>
  <c r="G396" i="11"/>
  <c r="H396" i="11" s="1"/>
  <c r="G394" i="11"/>
  <c r="H394" i="11" s="1"/>
  <c r="G393" i="11"/>
  <c r="H393" i="11" s="1"/>
  <c r="G392" i="11"/>
  <c r="H392" i="11" s="1"/>
  <c r="G391" i="11"/>
  <c r="H391" i="11" s="1"/>
  <c r="G389" i="11"/>
  <c r="H389" i="11" s="1"/>
  <c r="G387" i="11"/>
  <c r="H387" i="11" s="1"/>
  <c r="G386" i="11"/>
  <c r="H386" i="11" s="1"/>
  <c r="G385" i="11"/>
  <c r="H385" i="11" s="1"/>
  <c r="G382" i="11"/>
  <c r="H382" i="11" s="1"/>
  <c r="G380" i="11"/>
  <c r="H380" i="11" s="1"/>
  <c r="G378" i="11"/>
  <c r="H378" i="11" s="1"/>
  <c r="G377" i="11"/>
  <c r="H377" i="11" s="1"/>
  <c r="G375" i="11"/>
  <c r="H375" i="11" s="1"/>
  <c r="G374" i="11"/>
  <c r="H374" i="11" s="1"/>
  <c r="G373" i="11"/>
  <c r="H373" i="11" s="1"/>
  <c r="G372" i="11"/>
  <c r="H372" i="11" s="1"/>
  <c r="G370" i="11"/>
  <c r="H370" i="11" s="1"/>
  <c r="G369" i="11"/>
  <c r="H369" i="11" s="1"/>
  <c r="G367" i="11"/>
  <c r="H367" i="11" s="1"/>
  <c r="G366" i="11"/>
  <c r="H366" i="11" s="1"/>
  <c r="G365" i="11"/>
  <c r="H365" i="11" s="1"/>
  <c r="G364" i="11"/>
  <c r="H364" i="11" s="1"/>
  <c r="G363" i="11"/>
  <c r="H363" i="11" s="1"/>
  <c r="G362" i="11"/>
  <c r="H362" i="11" s="1"/>
  <c r="G360" i="11"/>
  <c r="H360" i="11" s="1"/>
  <c r="G359" i="11"/>
  <c r="H359" i="11" s="1"/>
  <c r="G357" i="11"/>
  <c r="H357" i="11" s="1"/>
  <c r="G355" i="11"/>
  <c r="H355" i="11" s="1"/>
  <c r="G354" i="11"/>
  <c r="H354" i="11" s="1"/>
  <c r="G353" i="11"/>
  <c r="H353" i="11" s="1"/>
  <c r="G352" i="11"/>
  <c r="H352" i="11" s="1"/>
  <c r="G351" i="11"/>
  <c r="H351" i="11" s="1"/>
  <c r="G350" i="11"/>
  <c r="H350" i="11" s="1"/>
  <c r="G349" i="11"/>
  <c r="H349" i="11" s="1"/>
  <c r="G347" i="11"/>
  <c r="H347" i="11" s="1"/>
  <c r="G346" i="11"/>
  <c r="H346" i="11" s="1"/>
  <c r="G345" i="11"/>
  <c r="H345" i="11" s="1"/>
  <c r="G343" i="11"/>
  <c r="H343" i="11" s="1"/>
  <c r="G342" i="11"/>
  <c r="H342" i="11" s="1"/>
  <c r="G341" i="11"/>
  <c r="H341" i="11" s="1"/>
  <c r="G339" i="11"/>
  <c r="H339" i="11" s="1"/>
  <c r="G338" i="11"/>
  <c r="H338" i="11" s="1"/>
  <c r="G337" i="11"/>
  <c r="H337" i="11" s="1"/>
  <c r="G334" i="11"/>
  <c r="H334" i="11" s="1"/>
  <c r="G332" i="11"/>
  <c r="H332" i="11" s="1"/>
  <c r="G331" i="11"/>
  <c r="H331" i="11" s="1"/>
  <c r="G330" i="11"/>
  <c r="H330" i="11" s="1"/>
  <c r="G328" i="11"/>
  <c r="H328" i="11" s="1"/>
  <c r="G327" i="11"/>
  <c r="H327" i="11" s="1"/>
  <c r="G326" i="11"/>
  <c r="H326" i="11" s="1"/>
  <c r="G324" i="11"/>
  <c r="H324" i="11" s="1"/>
  <c r="G323" i="11"/>
  <c r="H323" i="11" s="1"/>
  <c r="G321" i="11"/>
  <c r="H321" i="11" s="1"/>
  <c r="G320" i="11"/>
  <c r="H320" i="11" s="1"/>
  <c r="G318" i="11"/>
  <c r="H318" i="11" s="1"/>
  <c r="G317" i="11"/>
  <c r="H317" i="11" s="1"/>
  <c r="G315" i="11"/>
  <c r="H315" i="11" s="1"/>
  <c r="G314" i="11"/>
  <c r="H314" i="11" s="1"/>
  <c r="G312" i="11"/>
  <c r="H312" i="11" s="1"/>
  <c r="G310" i="11"/>
  <c r="H310" i="11" s="1"/>
  <c r="G309" i="11"/>
  <c r="H309" i="11" s="1"/>
  <c r="G307" i="11"/>
  <c r="H307" i="11" s="1"/>
  <c r="G306" i="11"/>
  <c r="H306" i="11" s="1"/>
  <c r="G305" i="11"/>
  <c r="H305" i="11" s="1"/>
  <c r="G304" i="11"/>
  <c r="H304" i="11" s="1"/>
  <c r="G303" i="11"/>
  <c r="H303" i="11" s="1"/>
  <c r="G302" i="11"/>
  <c r="H302" i="11" s="1"/>
  <c r="G300" i="11"/>
  <c r="H300" i="11" s="1"/>
  <c r="G299" i="11"/>
  <c r="H299" i="11" s="1"/>
  <c r="G298" i="11"/>
  <c r="H298" i="11" s="1"/>
  <c r="G297" i="11"/>
  <c r="H297" i="11" s="1"/>
  <c r="G296" i="11"/>
  <c r="H296" i="11" s="1"/>
  <c r="G294" i="11"/>
  <c r="H294" i="11" s="1"/>
  <c r="G293" i="11"/>
  <c r="H293" i="11" s="1"/>
  <c r="G292" i="11"/>
  <c r="H292" i="11" s="1"/>
  <c r="G291" i="11"/>
  <c r="H291" i="11" s="1"/>
  <c r="G289" i="11"/>
  <c r="H289" i="11" s="1"/>
  <c r="G288" i="11"/>
  <c r="H288" i="11" s="1"/>
  <c r="G287" i="11"/>
  <c r="H287" i="11" s="1"/>
  <c r="G286" i="11"/>
  <c r="H286" i="11" s="1"/>
  <c r="G285" i="11"/>
  <c r="H285" i="11" s="1"/>
  <c r="G284" i="11"/>
  <c r="H284" i="11" s="1"/>
  <c r="G283" i="11"/>
  <c r="H283" i="11" s="1"/>
  <c r="G281" i="11"/>
  <c r="H281" i="11" s="1"/>
  <c r="G280" i="11"/>
  <c r="H280" i="11" s="1"/>
  <c r="G279" i="11"/>
  <c r="H279" i="11" s="1"/>
  <c r="G278" i="11"/>
  <c r="H278" i="11" s="1"/>
  <c r="G276" i="11"/>
  <c r="H276" i="11" s="1"/>
  <c r="G275" i="11"/>
  <c r="H275" i="11" s="1"/>
  <c r="G274" i="11"/>
  <c r="H274" i="11" s="1"/>
  <c r="G273" i="11"/>
  <c r="H273" i="11" s="1"/>
  <c r="G272" i="11"/>
  <c r="H272" i="11" s="1"/>
  <c r="G271" i="11"/>
  <c r="H271" i="11" s="1"/>
  <c r="G270" i="11"/>
  <c r="H270" i="11" s="1"/>
  <c r="G269" i="11"/>
  <c r="H269" i="11" s="1"/>
  <c r="G267" i="11"/>
  <c r="H267" i="11" s="1"/>
  <c r="G266" i="11"/>
  <c r="H266" i="11" s="1"/>
  <c r="G265" i="11"/>
  <c r="H265" i="11" s="1"/>
  <c r="G264" i="11"/>
  <c r="H264" i="11" s="1"/>
  <c r="G263" i="11"/>
  <c r="H263" i="11" s="1"/>
  <c r="G262" i="11"/>
  <c r="H262" i="11" s="1"/>
  <c r="G261" i="11"/>
  <c r="H261" i="11" s="1"/>
  <c r="G259" i="11"/>
  <c r="H259" i="11" s="1"/>
  <c r="G258" i="11"/>
  <c r="H258" i="11" s="1"/>
  <c r="G257" i="11"/>
  <c r="H257" i="11" s="1"/>
  <c r="G256" i="11"/>
  <c r="H256" i="11" s="1"/>
  <c r="G255" i="11"/>
  <c r="H255" i="11" s="1"/>
  <c r="G254" i="11"/>
  <c r="H254" i="11" s="1"/>
  <c r="G253" i="11"/>
  <c r="H253" i="11" s="1"/>
  <c r="G252" i="11"/>
  <c r="H252" i="11" s="1"/>
  <c r="G251" i="11"/>
  <c r="H251" i="11" s="1"/>
  <c r="G250" i="11"/>
  <c r="H250" i="11" s="1"/>
  <c r="G247" i="11"/>
  <c r="H247" i="11" s="1"/>
  <c r="G246" i="11"/>
  <c r="H246" i="11" s="1"/>
  <c r="G245" i="11"/>
  <c r="H245" i="11" s="1"/>
  <c r="G243" i="11"/>
  <c r="H243" i="11" s="1"/>
  <c r="G242" i="11"/>
  <c r="H242" i="11" s="1"/>
  <c r="G241" i="11"/>
  <c r="H241" i="11" s="1"/>
  <c r="G240" i="11"/>
  <c r="H240" i="11" s="1"/>
  <c r="G239" i="11"/>
  <c r="H239" i="11" s="1"/>
  <c r="G237" i="11"/>
  <c r="H237" i="11" s="1"/>
  <c r="G236" i="11"/>
  <c r="H236" i="11" s="1"/>
  <c r="G234" i="11"/>
  <c r="H234" i="11" s="1"/>
  <c r="G232" i="11"/>
  <c r="H232" i="11" s="1"/>
  <c r="G231" i="11"/>
  <c r="H231" i="11" s="1"/>
  <c r="G230" i="11"/>
  <c r="H230" i="11" s="1"/>
  <c r="G229" i="11"/>
  <c r="H229" i="11" s="1"/>
  <c r="G228" i="11"/>
  <c r="H228" i="11" s="1"/>
  <c r="G227" i="11"/>
  <c r="H227" i="11" s="1"/>
  <c r="G226" i="11"/>
  <c r="H226" i="11" s="1"/>
  <c r="G223" i="11"/>
  <c r="H223" i="11" s="1"/>
  <c r="G221" i="11"/>
  <c r="H221" i="11" s="1"/>
  <c r="G220" i="11"/>
  <c r="H220" i="11" s="1"/>
  <c r="G218" i="11"/>
  <c r="H218" i="11" s="1"/>
  <c r="G217" i="11"/>
  <c r="H217" i="11" s="1"/>
  <c r="G216" i="11"/>
  <c r="H216" i="11" s="1"/>
  <c r="G214" i="11"/>
  <c r="H214" i="11" s="1"/>
  <c r="G213" i="11"/>
  <c r="H213" i="11" s="1"/>
  <c r="G212" i="11"/>
  <c r="H212" i="11" s="1"/>
  <c r="G211" i="11"/>
  <c r="H211" i="11" s="1"/>
  <c r="G209" i="11"/>
  <c r="H209" i="11" s="1"/>
  <c r="G206" i="11"/>
  <c r="H206" i="11" s="1"/>
  <c r="G205" i="11"/>
  <c r="H205" i="11" s="1"/>
  <c r="G204" i="11"/>
  <c r="H204" i="11" s="1"/>
  <c r="G203" i="11"/>
  <c r="H203" i="11" s="1"/>
  <c r="G201" i="11"/>
  <c r="H201" i="11" s="1"/>
  <c r="G199" i="11"/>
  <c r="H199" i="11" s="1"/>
  <c r="G197" i="11"/>
  <c r="H197" i="11" s="1"/>
  <c r="G196" i="11"/>
  <c r="H196" i="11" s="1"/>
  <c r="G195" i="11"/>
  <c r="H195" i="11" s="1"/>
  <c r="G193" i="11"/>
  <c r="H193" i="11" s="1"/>
  <c r="G192" i="11"/>
  <c r="H192" i="11" s="1"/>
  <c r="G191" i="11"/>
  <c r="H191" i="11" s="1"/>
  <c r="G190" i="11"/>
  <c r="H190" i="11" s="1"/>
  <c r="G189" i="11"/>
  <c r="H189" i="11" s="1"/>
  <c r="G188" i="11"/>
  <c r="H188" i="11" s="1"/>
  <c r="G186" i="11"/>
  <c r="H186" i="11" s="1"/>
  <c r="G185" i="11"/>
  <c r="H185" i="11" s="1"/>
  <c r="G182" i="11"/>
  <c r="H182" i="11" s="1"/>
  <c r="G181" i="11"/>
  <c r="H181" i="11" s="1"/>
  <c r="G179" i="11"/>
  <c r="H179" i="11" s="1"/>
  <c r="G178" i="11"/>
  <c r="H178" i="11" s="1"/>
  <c r="G177" i="11"/>
  <c r="H177" i="11" s="1"/>
  <c r="G176" i="11"/>
  <c r="H176" i="11" s="1"/>
  <c r="G175" i="11"/>
  <c r="H175" i="11" s="1"/>
  <c r="G174" i="11"/>
  <c r="H174" i="11" s="1"/>
  <c r="G173" i="11"/>
  <c r="H173" i="11" s="1"/>
  <c r="G172" i="11"/>
  <c r="H172" i="11" s="1"/>
  <c r="G170" i="11"/>
  <c r="H170" i="11" s="1"/>
  <c r="G169" i="11"/>
  <c r="H169" i="11" s="1"/>
  <c r="G168" i="11"/>
  <c r="H168" i="11" s="1"/>
  <c r="G167" i="11"/>
  <c r="H167" i="11" s="1"/>
  <c r="G166" i="11"/>
  <c r="H166" i="11" s="1"/>
  <c r="G163" i="11"/>
  <c r="H163" i="11" s="1"/>
  <c r="G162" i="11"/>
  <c r="H162" i="11" s="1"/>
  <c r="G161" i="11"/>
  <c r="H161" i="11" s="1"/>
  <c r="G160" i="11"/>
  <c r="H160" i="11" s="1"/>
  <c r="G159" i="11"/>
  <c r="H159" i="11" s="1"/>
  <c r="G158" i="11"/>
  <c r="H158" i="11" s="1"/>
  <c r="G157" i="11"/>
  <c r="H157" i="11" s="1"/>
  <c r="G156" i="11"/>
  <c r="H156" i="11" s="1"/>
  <c r="G154" i="11"/>
  <c r="H154" i="11" s="1"/>
  <c r="G153" i="11"/>
  <c r="H153" i="11" s="1"/>
  <c r="G152" i="11"/>
  <c r="H152" i="11" s="1"/>
  <c r="G151" i="11"/>
  <c r="H151" i="11" s="1"/>
  <c r="G150" i="11"/>
  <c r="H150" i="11" s="1"/>
  <c r="G149" i="11"/>
  <c r="H149" i="11" s="1"/>
  <c r="G148" i="11"/>
  <c r="H148" i="11" s="1"/>
  <c r="G147" i="11"/>
  <c r="H147" i="11" s="1"/>
  <c r="G146" i="11"/>
  <c r="H146" i="11" s="1"/>
  <c r="G145" i="11"/>
  <c r="H145" i="11" s="1"/>
  <c r="G144" i="11"/>
  <c r="H144" i="11" s="1"/>
  <c r="G142" i="11"/>
  <c r="H142" i="11" s="1"/>
  <c r="G141" i="11"/>
  <c r="H141" i="11" s="1"/>
  <c r="G140" i="11"/>
  <c r="H140" i="11" s="1"/>
  <c r="G137" i="11"/>
  <c r="H137" i="11" s="1"/>
  <c r="G136" i="11"/>
  <c r="H136" i="11" s="1"/>
  <c r="G135" i="11"/>
  <c r="H135" i="11" s="1"/>
  <c r="G134" i="11"/>
  <c r="H134" i="11" s="1"/>
  <c r="G133" i="11"/>
  <c r="H133" i="11" s="1"/>
  <c r="G130" i="11"/>
  <c r="H130" i="11" s="1"/>
  <c r="G129" i="11"/>
  <c r="H129" i="11" s="1"/>
  <c r="G128" i="11"/>
  <c r="H128" i="11" s="1"/>
  <c r="G126" i="11"/>
  <c r="H126" i="11" s="1"/>
  <c r="G125" i="11"/>
  <c r="H125" i="11" s="1"/>
  <c r="G124" i="11"/>
  <c r="H124" i="11" s="1"/>
  <c r="G122" i="11"/>
  <c r="H122" i="11" s="1"/>
  <c r="G121" i="11"/>
  <c r="H121" i="11" s="1"/>
  <c r="G120" i="11"/>
  <c r="H120" i="11" s="1"/>
  <c r="G118" i="11"/>
  <c r="H118" i="11" s="1"/>
  <c r="G117" i="11"/>
  <c r="H117" i="11" s="1"/>
  <c r="G116" i="11"/>
  <c r="H116" i="11" s="1"/>
  <c r="G114" i="11"/>
  <c r="H114" i="11" s="1"/>
  <c r="G113" i="11"/>
  <c r="H113" i="11" s="1"/>
  <c r="G112" i="11"/>
  <c r="H112" i="11" s="1"/>
  <c r="G110" i="11"/>
  <c r="H110" i="11" s="1"/>
  <c r="G109" i="11"/>
  <c r="H109" i="11" s="1"/>
  <c r="G108" i="11"/>
  <c r="H108" i="11" s="1"/>
  <c r="G106" i="11"/>
  <c r="H106" i="11" s="1"/>
  <c r="G105" i="11"/>
  <c r="H105" i="11" s="1"/>
  <c r="G104" i="11"/>
  <c r="H104" i="11" s="1"/>
  <c r="G102" i="11"/>
  <c r="H102" i="11" s="1"/>
  <c r="G101" i="11"/>
  <c r="H101" i="11" s="1"/>
  <c r="G100" i="11"/>
  <c r="H100" i="11" s="1"/>
  <c r="G98" i="11"/>
  <c r="H98" i="11" s="1"/>
  <c r="G97" i="11"/>
  <c r="H97" i="11" s="1"/>
  <c r="G96" i="11"/>
  <c r="H96" i="11" s="1"/>
  <c r="G95" i="11"/>
  <c r="H95" i="11" s="1"/>
  <c r="G93" i="11"/>
  <c r="H93" i="11" s="1"/>
  <c r="G91" i="11"/>
  <c r="H91" i="11" s="1"/>
  <c r="G90" i="11"/>
  <c r="H90" i="11" s="1"/>
  <c r="G89" i="11"/>
  <c r="H89" i="11" s="1"/>
  <c r="G87" i="11"/>
  <c r="H87" i="11" s="1"/>
  <c r="G86" i="11"/>
  <c r="H86" i="11" s="1"/>
  <c r="G85" i="11"/>
  <c r="H85" i="11" s="1"/>
  <c r="G84" i="11"/>
  <c r="H84" i="11" s="1"/>
  <c r="G82" i="11"/>
  <c r="H82" i="11" s="1"/>
  <c r="G80" i="11"/>
  <c r="H80" i="11" s="1"/>
  <c r="G79" i="11"/>
  <c r="H79" i="11" s="1"/>
  <c r="G78" i="11"/>
  <c r="H78" i="11" s="1"/>
  <c r="G77" i="11"/>
  <c r="H77" i="11" s="1"/>
  <c r="G76" i="11"/>
  <c r="H76" i="11" s="1"/>
  <c r="G74" i="11"/>
  <c r="H74" i="11" s="1"/>
  <c r="G73" i="11"/>
  <c r="H73" i="11" s="1"/>
  <c r="G72" i="11"/>
  <c r="H72" i="11" s="1"/>
  <c r="G70" i="11"/>
  <c r="H70" i="11" s="1"/>
  <c r="G69" i="11"/>
  <c r="H69" i="11" s="1"/>
  <c r="G68" i="11"/>
  <c r="H68" i="11" s="1"/>
  <c r="G67" i="11"/>
  <c r="H67" i="11" s="1"/>
  <c r="G66" i="11"/>
  <c r="H66" i="11" s="1"/>
  <c r="G65" i="11"/>
  <c r="H65" i="11" s="1"/>
  <c r="G63" i="11"/>
  <c r="H63" i="11" s="1"/>
  <c r="G62" i="11"/>
  <c r="H62" i="11" s="1"/>
  <c r="G61" i="11"/>
  <c r="H61" i="11" s="1"/>
  <c r="G60" i="11"/>
  <c r="H60" i="11" s="1"/>
  <c r="G58" i="11"/>
  <c r="H58" i="11" s="1"/>
  <c r="G57" i="11"/>
  <c r="H57" i="11" s="1"/>
  <c r="G55" i="11"/>
  <c r="H55" i="11" s="1"/>
  <c r="G54" i="11"/>
  <c r="H54" i="11" s="1"/>
  <c r="G52" i="11"/>
  <c r="H52" i="11" s="1"/>
  <c r="G51" i="11"/>
  <c r="H51" i="11" s="1"/>
  <c r="G49" i="11"/>
  <c r="H49" i="11" s="1"/>
  <c r="G48" i="11"/>
  <c r="H48" i="11" s="1"/>
  <c r="G47" i="11"/>
  <c r="H47" i="11" s="1"/>
  <c r="G46" i="11"/>
  <c r="H46" i="11" s="1"/>
  <c r="G44" i="11"/>
  <c r="H44" i="11" s="1"/>
  <c r="G43" i="11"/>
  <c r="H43" i="11" s="1"/>
  <c r="G41" i="11"/>
  <c r="H41" i="11" s="1"/>
  <c r="G40" i="11"/>
  <c r="H40" i="11" s="1"/>
  <c r="G39" i="11"/>
  <c r="H39" i="11" s="1"/>
  <c r="G38" i="11"/>
  <c r="H38" i="11" s="1"/>
  <c r="G37" i="11"/>
  <c r="H37" i="11" s="1"/>
  <c r="G36" i="11"/>
  <c r="H36" i="11" s="1"/>
  <c r="G35" i="11"/>
  <c r="H35" i="11" s="1"/>
  <c r="G33" i="11"/>
  <c r="H33" i="11" s="1"/>
  <c r="G32" i="11"/>
  <c r="H32" i="11" s="1"/>
  <c r="G31" i="11"/>
  <c r="H31" i="11" s="1"/>
  <c r="G29" i="11"/>
  <c r="H29" i="11" s="1"/>
  <c r="G28" i="11"/>
  <c r="H28" i="11" s="1"/>
  <c r="G27" i="11"/>
  <c r="H27" i="11" s="1"/>
  <c r="G26" i="11"/>
  <c r="H26" i="11" s="1"/>
  <c r="G25" i="11"/>
  <c r="H25" i="11" s="1"/>
  <c r="G24" i="11"/>
  <c r="H24" i="11" s="1"/>
  <c r="G22" i="11"/>
  <c r="H22" i="11" s="1"/>
  <c r="G21" i="11"/>
  <c r="H21" i="11" s="1"/>
  <c r="G20" i="11"/>
  <c r="H20" i="11" s="1"/>
  <c r="G19" i="11"/>
  <c r="H19" i="11" s="1"/>
  <c r="G18" i="11"/>
  <c r="H18" i="11" s="1"/>
  <c r="G17" i="11"/>
  <c r="H17" i="11" s="1"/>
  <c r="G15" i="11"/>
  <c r="H15" i="11" s="1"/>
  <c r="G14" i="11"/>
  <c r="H14" i="11" s="1"/>
  <c r="G13" i="11"/>
  <c r="H13" i="11" s="1"/>
  <c r="G12" i="11"/>
  <c r="H12" i="11" s="1"/>
  <c r="G11" i="11"/>
  <c r="H11" i="11" s="1"/>
  <c r="G10" i="11"/>
  <c r="H10" i="11" s="1"/>
  <c r="G9" i="11"/>
  <c r="H9" i="11" s="1"/>
  <c r="F618" i="11"/>
  <c r="E618" i="11"/>
  <c r="D618" i="11"/>
  <c r="F616" i="11"/>
  <c r="E616" i="11"/>
  <c r="D616" i="11"/>
  <c r="F613" i="11"/>
  <c r="F612" i="11" s="1"/>
  <c r="G612" i="11" s="1"/>
  <c r="H612" i="11" s="1"/>
  <c r="E613" i="11"/>
  <c r="E612" i="11" s="1"/>
  <c r="D613" i="11"/>
  <c r="D612" i="11" s="1"/>
  <c r="F609" i="11"/>
  <c r="E609" i="11"/>
  <c r="D609" i="11"/>
  <c r="F602" i="11"/>
  <c r="E602" i="11"/>
  <c r="D602" i="11"/>
  <c r="F599" i="11"/>
  <c r="E599" i="11"/>
  <c r="F596" i="11"/>
  <c r="E596" i="11"/>
  <c r="D596" i="11"/>
  <c r="F589" i="11"/>
  <c r="E589" i="11"/>
  <c r="D589" i="11"/>
  <c r="F584" i="11"/>
  <c r="E584" i="11"/>
  <c r="D584" i="11"/>
  <c r="F577" i="11"/>
  <c r="E577" i="11"/>
  <c r="D577" i="11"/>
  <c r="F570" i="11"/>
  <c r="E570" i="11"/>
  <c r="D570" i="11"/>
  <c r="F564" i="11"/>
  <c r="E564" i="11"/>
  <c r="D564" i="11"/>
  <c r="F560" i="11"/>
  <c r="E560" i="11"/>
  <c r="D560" i="11"/>
  <c r="F557" i="11"/>
  <c r="G557" i="11" s="1"/>
  <c r="H557" i="11" s="1"/>
  <c r="E557" i="11"/>
  <c r="D557" i="11"/>
  <c r="F554" i="11"/>
  <c r="E554" i="11"/>
  <c r="D554" i="11"/>
  <c r="F549" i="11"/>
  <c r="E549" i="11"/>
  <c r="D549" i="11"/>
  <c r="F543" i="11"/>
  <c r="E543" i="11"/>
  <c r="D543" i="11"/>
  <c r="F540" i="11"/>
  <c r="E540" i="11"/>
  <c r="D540" i="11"/>
  <c r="F536" i="11"/>
  <c r="E536" i="11"/>
  <c r="D536" i="11"/>
  <c r="F530" i="11"/>
  <c r="E530" i="11"/>
  <c r="D530" i="11"/>
  <c r="F528" i="11"/>
  <c r="G528" i="11" s="1"/>
  <c r="H528" i="11" s="1"/>
  <c r="F526" i="11"/>
  <c r="E526" i="11"/>
  <c r="D526" i="11"/>
  <c r="E522" i="11"/>
  <c r="D522" i="11"/>
  <c r="F518" i="11"/>
  <c r="E518" i="11"/>
  <c r="D518" i="11"/>
  <c r="F514" i="11"/>
  <c r="E514" i="11"/>
  <c r="D514" i="11"/>
  <c r="F505" i="11"/>
  <c r="E505" i="11"/>
  <c r="D505" i="11"/>
  <c r="F502" i="11"/>
  <c r="E502" i="11"/>
  <c r="D502" i="11"/>
  <c r="F498" i="11"/>
  <c r="E498" i="11"/>
  <c r="D498" i="11"/>
  <c r="F495" i="11"/>
  <c r="E495" i="11"/>
  <c r="D495" i="11"/>
  <c r="F491" i="11"/>
  <c r="E491" i="11"/>
  <c r="D491" i="11"/>
  <c r="G483" i="11"/>
  <c r="H483" i="11" s="1"/>
  <c r="E483" i="11"/>
  <c r="D483" i="11"/>
  <c r="F467" i="11"/>
  <c r="E467" i="11"/>
  <c r="D467" i="11"/>
  <c r="F454" i="11"/>
  <c r="E454" i="11"/>
  <c r="D454" i="11"/>
  <c r="F434" i="11"/>
  <c r="E434" i="11"/>
  <c r="D434" i="11"/>
  <c r="F426" i="11"/>
  <c r="E426" i="11"/>
  <c r="D426" i="11"/>
  <c r="F420" i="11"/>
  <c r="E420" i="11"/>
  <c r="D420" i="11"/>
  <c r="F416" i="11"/>
  <c r="E416" i="11"/>
  <c r="D416" i="11"/>
  <c r="F414" i="11"/>
  <c r="E414" i="11"/>
  <c r="D414" i="11"/>
  <c r="E410" i="11"/>
  <c r="D410" i="11"/>
  <c r="F408" i="11"/>
  <c r="E408" i="11"/>
  <c r="D408" i="11"/>
  <c r="F406" i="11"/>
  <c r="E406" i="11"/>
  <c r="D406" i="11"/>
  <c r="F402" i="11"/>
  <c r="E402" i="11"/>
  <c r="D402" i="11"/>
  <c r="F399" i="11"/>
  <c r="E399" i="11"/>
  <c r="D399" i="11"/>
  <c r="F395" i="11"/>
  <c r="E395" i="11"/>
  <c r="D395" i="11"/>
  <c r="F390" i="11"/>
  <c r="E390" i="11"/>
  <c r="D390" i="11"/>
  <c r="F388" i="11"/>
  <c r="E388" i="11"/>
  <c r="D388" i="11"/>
  <c r="F384" i="11"/>
  <c r="E384" i="11"/>
  <c r="D384" i="11"/>
  <c r="F381" i="11"/>
  <c r="E381" i="11"/>
  <c r="D381" i="11"/>
  <c r="F379" i="11"/>
  <c r="E379" i="11"/>
  <c r="D379" i="11"/>
  <c r="E376" i="11"/>
  <c r="D376" i="11"/>
  <c r="F371" i="11"/>
  <c r="E371" i="11"/>
  <c r="D371" i="11"/>
  <c r="F368" i="11"/>
  <c r="E368" i="11"/>
  <c r="D368" i="11"/>
  <c r="F361" i="11"/>
  <c r="E361" i="11"/>
  <c r="D361" i="11"/>
  <c r="F358" i="11"/>
  <c r="E358" i="11"/>
  <c r="D358" i="11"/>
  <c r="F356" i="11"/>
  <c r="E356" i="11"/>
  <c r="D356" i="11"/>
  <c r="F348" i="11"/>
  <c r="E348" i="11"/>
  <c r="D348" i="11"/>
  <c r="F344" i="11"/>
  <c r="E344" i="11"/>
  <c r="D344" i="11"/>
  <c r="F340" i="11"/>
  <c r="E340" i="11"/>
  <c r="D340" i="11"/>
  <c r="F336" i="11"/>
  <c r="E336" i="11"/>
  <c r="D336" i="11"/>
  <c r="F333" i="11"/>
  <c r="E333" i="11"/>
  <c r="D333" i="11"/>
  <c r="F329" i="11"/>
  <c r="E329" i="11"/>
  <c r="D329" i="11"/>
  <c r="F325" i="11"/>
  <c r="E325" i="11"/>
  <c r="D325" i="11"/>
  <c r="F322" i="11"/>
  <c r="E322" i="11"/>
  <c r="D322" i="11"/>
  <c r="F319" i="11"/>
  <c r="E319" i="11"/>
  <c r="D319" i="11"/>
  <c r="F316" i="11"/>
  <c r="E316" i="11"/>
  <c r="D316" i="11"/>
  <c r="F313" i="11"/>
  <c r="E313" i="11"/>
  <c r="D313" i="11"/>
  <c r="F311" i="11"/>
  <c r="E311" i="11"/>
  <c r="D311" i="11"/>
  <c r="F308" i="11"/>
  <c r="E308" i="11"/>
  <c r="D308" i="11"/>
  <c r="F301" i="11"/>
  <c r="E301" i="11"/>
  <c r="D301" i="11"/>
  <c r="F295" i="11"/>
  <c r="E295" i="11"/>
  <c r="D295" i="11"/>
  <c r="F290" i="11"/>
  <c r="E290" i="11"/>
  <c r="D290" i="11"/>
  <c r="F282" i="11"/>
  <c r="E282" i="11"/>
  <c r="D282" i="11"/>
  <c r="F277" i="11"/>
  <c r="E277" i="11"/>
  <c r="D277" i="11"/>
  <c r="F268" i="11"/>
  <c r="E268" i="11"/>
  <c r="D268" i="11"/>
  <c r="F260" i="11"/>
  <c r="E260" i="11"/>
  <c r="D260" i="11"/>
  <c r="F249" i="11"/>
  <c r="E249" i="11"/>
  <c r="D249" i="11"/>
  <c r="G244" i="11"/>
  <c r="H244" i="11" s="1"/>
  <c r="E244" i="11"/>
  <c r="D244" i="11"/>
  <c r="F238" i="11"/>
  <c r="E238" i="11"/>
  <c r="D238" i="11"/>
  <c r="F235" i="11"/>
  <c r="E235" i="11"/>
  <c r="D235" i="11"/>
  <c r="F233" i="11"/>
  <c r="E233" i="11"/>
  <c r="D233" i="11"/>
  <c r="F225" i="11"/>
  <c r="E225" i="11"/>
  <c r="D225" i="11"/>
  <c r="F222" i="11"/>
  <c r="E222" i="11"/>
  <c r="D222" i="11"/>
  <c r="F219" i="11"/>
  <c r="E219" i="11"/>
  <c r="D219" i="11"/>
  <c r="F215" i="11"/>
  <c r="E215" i="11"/>
  <c r="D215" i="11"/>
  <c r="F210" i="11"/>
  <c r="E210" i="11"/>
  <c r="D210" i="11"/>
  <c r="F208" i="11"/>
  <c r="E208" i="11"/>
  <c r="D208" i="11"/>
  <c r="F202" i="11"/>
  <c r="E202" i="11"/>
  <c r="D202" i="11"/>
  <c r="F200" i="11"/>
  <c r="E200" i="11"/>
  <c r="D200" i="11"/>
  <c r="F198" i="11"/>
  <c r="E198" i="11"/>
  <c r="D198" i="11"/>
  <c r="F194" i="11"/>
  <c r="E194" i="11"/>
  <c r="D194" i="11"/>
  <c r="F187" i="11"/>
  <c r="E187" i="11"/>
  <c r="D187" i="11"/>
  <c r="F184" i="11"/>
  <c r="E184" i="11"/>
  <c r="D184" i="11"/>
  <c r="F180" i="11"/>
  <c r="E180" i="11"/>
  <c r="D180" i="11"/>
  <c r="F171" i="11"/>
  <c r="E171" i="11"/>
  <c r="D171" i="11"/>
  <c r="G165" i="11"/>
  <c r="H165" i="11" s="1"/>
  <c r="F164" i="11"/>
  <c r="E164" i="11"/>
  <c r="D164" i="11"/>
  <c r="F155" i="11"/>
  <c r="E155" i="11"/>
  <c r="D155" i="11"/>
  <c r="F143" i="11"/>
  <c r="E143" i="11"/>
  <c r="D143" i="11"/>
  <c r="F139" i="11"/>
  <c r="E139" i="11"/>
  <c r="D139" i="11"/>
  <c r="F132" i="11"/>
  <c r="F131" i="11" s="1"/>
  <c r="E132" i="11"/>
  <c r="E131" i="11" s="1"/>
  <c r="D132" i="11"/>
  <c r="D131" i="11" s="1"/>
  <c r="F127" i="11"/>
  <c r="E127" i="11"/>
  <c r="D127" i="11"/>
  <c r="F123" i="11"/>
  <c r="E123" i="11"/>
  <c r="D123" i="11"/>
  <c r="F119" i="11"/>
  <c r="E119" i="11"/>
  <c r="D119" i="11"/>
  <c r="F115" i="11"/>
  <c r="E115" i="11"/>
  <c r="D115" i="11"/>
  <c r="F111" i="11"/>
  <c r="E111" i="11"/>
  <c r="D111" i="11"/>
  <c r="F107" i="11"/>
  <c r="E107" i="11"/>
  <c r="D107" i="11"/>
  <c r="F103" i="11"/>
  <c r="E103" i="11"/>
  <c r="D103" i="11"/>
  <c r="F99" i="11"/>
  <c r="E99" i="11"/>
  <c r="D99" i="11"/>
  <c r="F94" i="11"/>
  <c r="E94" i="11"/>
  <c r="D94" i="11"/>
  <c r="F92" i="11"/>
  <c r="E92" i="11"/>
  <c r="D92" i="11"/>
  <c r="F88" i="11"/>
  <c r="E88" i="11"/>
  <c r="D88" i="11"/>
  <c r="F83" i="11"/>
  <c r="E83" i="11"/>
  <c r="D83" i="11"/>
  <c r="F81" i="11"/>
  <c r="E81" i="11"/>
  <c r="D81" i="11"/>
  <c r="E75" i="11"/>
  <c r="G75" i="11" s="1"/>
  <c r="H75" i="11" s="1"/>
  <c r="D75" i="11"/>
  <c r="F71" i="11"/>
  <c r="E71" i="11"/>
  <c r="D71" i="11"/>
  <c r="F64" i="11"/>
  <c r="E64" i="11"/>
  <c r="D64" i="11"/>
  <c r="F59" i="11"/>
  <c r="E59" i="11"/>
  <c r="D59" i="11"/>
  <c r="F56" i="11"/>
  <c r="E56" i="11"/>
  <c r="D56" i="11"/>
  <c r="F53" i="11"/>
  <c r="E53" i="11"/>
  <c r="D53" i="11"/>
  <c r="F50" i="11"/>
  <c r="E50" i="11"/>
  <c r="D50" i="11"/>
  <c r="F42" i="11"/>
  <c r="E42" i="11"/>
  <c r="D42" i="11"/>
  <c r="F34" i="11"/>
  <c r="E34" i="11"/>
  <c r="D34" i="11"/>
  <c r="F30" i="11"/>
  <c r="E30" i="11"/>
  <c r="D30" i="11"/>
  <c r="F23" i="11"/>
  <c r="E23" i="11"/>
  <c r="D23" i="11"/>
  <c r="F16" i="11"/>
  <c r="E16" i="11"/>
  <c r="D16" i="11"/>
  <c r="F8" i="11"/>
  <c r="E8" i="11"/>
  <c r="D8" i="11"/>
  <c r="G325" i="11" l="1"/>
  <c r="H325" i="11" s="1"/>
  <c r="G131" i="11"/>
  <c r="H131" i="11" s="1"/>
  <c r="G238" i="11"/>
  <c r="H238" i="11" s="1"/>
  <c r="G94" i="11"/>
  <c r="H94" i="11" s="1"/>
  <c r="F419" i="11"/>
  <c r="G143" i="11"/>
  <c r="H143" i="11" s="1"/>
  <c r="G368" i="11"/>
  <c r="H368" i="11" s="1"/>
  <c r="G53" i="11"/>
  <c r="H53" i="11" s="1"/>
  <c r="G198" i="11"/>
  <c r="H198" i="11" s="1"/>
  <c r="G277" i="11"/>
  <c r="H277" i="11" s="1"/>
  <c r="G395" i="11"/>
  <c r="H395" i="11" s="1"/>
  <c r="G215" i="11"/>
  <c r="H215" i="11" s="1"/>
  <c r="G308" i="11"/>
  <c r="H308" i="11" s="1"/>
  <c r="G34" i="11"/>
  <c r="H34" i="11" s="1"/>
  <c r="G107" i="11"/>
  <c r="H107" i="11" s="1"/>
  <c r="G498" i="11"/>
  <c r="H498" i="11" s="1"/>
  <c r="G184" i="11"/>
  <c r="H184" i="11" s="1"/>
  <c r="G249" i="11"/>
  <c r="H249" i="11" s="1"/>
  <c r="G333" i="11"/>
  <c r="H333" i="11" s="1"/>
  <c r="G491" i="11"/>
  <c r="H491" i="11" s="1"/>
  <c r="G584" i="11"/>
  <c r="H584" i="11" s="1"/>
  <c r="G543" i="11"/>
  <c r="H543" i="11" s="1"/>
  <c r="G434" i="11"/>
  <c r="H434" i="11" s="1"/>
  <c r="G340" i="11"/>
  <c r="H340" i="11" s="1"/>
  <c r="G268" i="11"/>
  <c r="H268" i="11" s="1"/>
  <c r="G164" i="11"/>
  <c r="H164" i="11" s="1"/>
  <c r="G83" i="11"/>
  <c r="H83" i="11" s="1"/>
  <c r="G88" i="11"/>
  <c r="H88" i="11" s="1"/>
  <c r="G119" i="11"/>
  <c r="H119" i="11" s="1"/>
  <c r="G454" i="11"/>
  <c r="H454" i="11" s="1"/>
  <c r="G171" i="11"/>
  <c r="H171" i="11" s="1"/>
  <c r="G526" i="11"/>
  <c r="H526" i="11" s="1"/>
  <c r="G155" i="11"/>
  <c r="H155" i="11" s="1"/>
  <c r="G219" i="11"/>
  <c r="H219" i="11" s="1"/>
  <c r="G311" i="11"/>
  <c r="H311" i="11" s="1"/>
  <c r="G399" i="11"/>
  <c r="H399" i="11" s="1"/>
  <c r="G502" i="11"/>
  <c r="H502" i="11" s="1"/>
  <c r="G115" i="11"/>
  <c r="H115" i="11" s="1"/>
  <c r="G59" i="11"/>
  <c r="H59" i="11" s="1"/>
  <c r="G235" i="11"/>
  <c r="H235" i="11" s="1"/>
  <c r="G356" i="11"/>
  <c r="H356" i="11" s="1"/>
  <c r="G522" i="11"/>
  <c r="H522" i="11" s="1"/>
  <c r="G599" i="11"/>
  <c r="H599" i="11" s="1"/>
  <c r="G225" i="11"/>
  <c r="H225" i="11" s="1"/>
  <c r="G514" i="11"/>
  <c r="H514" i="11" s="1"/>
  <c r="G388" i="11"/>
  <c r="H388" i="11" s="1"/>
  <c r="G42" i="11"/>
  <c r="H42" i="11" s="1"/>
  <c r="G111" i="11"/>
  <c r="H111" i="11" s="1"/>
  <c r="G123" i="11"/>
  <c r="H123" i="11" s="1"/>
  <c r="G609" i="11"/>
  <c r="H609" i="11" s="1"/>
  <c r="G316" i="11"/>
  <c r="H316" i="11" s="1"/>
  <c r="G536" i="11"/>
  <c r="H536" i="11" s="1"/>
  <c r="G99" i="11"/>
  <c r="H99" i="11" s="1"/>
  <c r="G358" i="11"/>
  <c r="H358" i="11" s="1"/>
  <c r="G549" i="11"/>
  <c r="H549" i="11" s="1"/>
  <c r="G81" i="11"/>
  <c r="H81" i="11" s="1"/>
  <c r="G336" i="11"/>
  <c r="H336" i="11" s="1"/>
  <c r="G426" i="11"/>
  <c r="H426" i="11" s="1"/>
  <c r="G616" i="11"/>
  <c r="H616" i="11" s="1"/>
  <c r="G344" i="11"/>
  <c r="H344" i="11" s="1"/>
  <c r="G379" i="11"/>
  <c r="H379" i="11" s="1"/>
  <c r="G414" i="11"/>
  <c r="H414" i="11" s="1"/>
  <c r="G187" i="11"/>
  <c r="H187" i="11" s="1"/>
  <c r="G260" i="11"/>
  <c r="H260" i="11" s="1"/>
  <c r="G371" i="11"/>
  <c r="H371" i="11" s="1"/>
  <c r="G132" i="11"/>
  <c r="H132" i="11" s="1"/>
  <c r="G540" i="11"/>
  <c r="H540" i="11" s="1"/>
  <c r="G180" i="11"/>
  <c r="H180" i="11" s="1"/>
  <c r="G16" i="11"/>
  <c r="H16" i="11" s="1"/>
  <c r="G127" i="11"/>
  <c r="H127" i="11" s="1"/>
  <c r="G202" i="11"/>
  <c r="H202" i="11" s="1"/>
  <c r="G290" i="11"/>
  <c r="H290" i="11" s="1"/>
  <c r="G322" i="11"/>
  <c r="H322" i="11" s="1"/>
  <c r="G384" i="11"/>
  <c r="H384" i="11" s="1"/>
  <c r="G410" i="11"/>
  <c r="H410" i="11" s="1"/>
  <c r="G381" i="11"/>
  <c r="H381" i="11" s="1"/>
  <c r="G301" i="11"/>
  <c r="H301" i="11" s="1"/>
  <c r="G92" i="11"/>
  <c r="H92" i="11" s="1"/>
  <c r="G467" i="11"/>
  <c r="H467" i="11" s="1"/>
  <c r="G139" i="11"/>
  <c r="H139" i="11" s="1"/>
  <c r="G564" i="11"/>
  <c r="H564" i="11" s="1"/>
  <c r="G348" i="11"/>
  <c r="H348" i="11" s="1"/>
  <c r="G416" i="11"/>
  <c r="H416" i="11" s="1"/>
  <c r="G23" i="11"/>
  <c r="H23" i="11" s="1"/>
  <c r="G64" i="11"/>
  <c r="H64" i="11" s="1"/>
  <c r="G208" i="11"/>
  <c r="H208" i="11" s="1"/>
  <c r="G295" i="11"/>
  <c r="H295" i="11" s="1"/>
  <c r="G589" i="11"/>
  <c r="H589" i="11" s="1"/>
  <c r="G602" i="11"/>
  <c r="H602" i="11" s="1"/>
  <c r="G8" i="11"/>
  <c r="H8" i="11" s="1"/>
  <c r="G56" i="11"/>
  <c r="H56" i="11" s="1"/>
  <c r="G577" i="11"/>
  <c r="H577" i="11" s="1"/>
  <c r="G222" i="11"/>
  <c r="H222" i="11" s="1"/>
  <c r="G233" i="11"/>
  <c r="H233" i="11" s="1"/>
  <c r="G319" i="11"/>
  <c r="H319" i="11" s="1"/>
  <c r="G30" i="11"/>
  <c r="H30" i="11" s="1"/>
  <c r="G103" i="11"/>
  <c r="H103" i="11" s="1"/>
  <c r="G390" i="11"/>
  <c r="H390" i="11" s="1"/>
  <c r="G495" i="11"/>
  <c r="H495" i="11" s="1"/>
  <c r="G376" i="11"/>
  <c r="H376" i="11" s="1"/>
  <c r="G402" i="11"/>
  <c r="H402" i="11" s="1"/>
  <c r="F556" i="11"/>
  <c r="G560" i="11"/>
  <c r="H560" i="11" s="1"/>
  <c r="G200" i="11"/>
  <c r="H200" i="11" s="1"/>
  <c r="G408" i="11"/>
  <c r="H408" i="11" s="1"/>
  <c r="G518" i="11"/>
  <c r="H518" i="11" s="1"/>
  <c r="G71" i="11"/>
  <c r="H71" i="11" s="1"/>
  <c r="G210" i="11"/>
  <c r="H210" i="11" s="1"/>
  <c r="G329" i="11"/>
  <c r="H329" i="11" s="1"/>
  <c r="G554" i="11"/>
  <c r="H554" i="11" s="1"/>
  <c r="G596" i="11"/>
  <c r="H596" i="11" s="1"/>
  <c r="G282" i="11"/>
  <c r="H282" i="11" s="1"/>
  <c r="G361" i="11"/>
  <c r="H361" i="11" s="1"/>
  <c r="G50" i="11"/>
  <c r="H50" i="11" s="1"/>
  <c r="G194" i="11"/>
  <c r="H194" i="11" s="1"/>
  <c r="G313" i="11"/>
  <c r="H313" i="11" s="1"/>
  <c r="G530" i="11"/>
  <c r="H530" i="11" s="1"/>
  <c r="G406" i="11"/>
  <c r="H406" i="11" s="1"/>
  <c r="G570" i="11"/>
  <c r="H570" i="11" s="1"/>
  <c r="F504" i="11"/>
  <c r="G505" i="11"/>
  <c r="H505" i="11" s="1"/>
  <c r="G618" i="11"/>
  <c r="H618" i="11" s="1"/>
  <c r="E556" i="11"/>
  <c r="G420" i="11"/>
  <c r="H420" i="11" s="1"/>
  <c r="G613" i="11"/>
  <c r="H613" i="11" s="1"/>
  <c r="E207" i="11"/>
  <c r="F183" i="11"/>
  <c r="E224" i="11"/>
  <c r="E504" i="11"/>
  <c r="D138" i="11"/>
  <c r="D504" i="11"/>
  <c r="F433" i="11"/>
  <c r="F569" i="11"/>
  <c r="D542" i="11"/>
  <c r="D224" i="11"/>
  <c r="E588" i="11"/>
  <c r="E335" i="11"/>
  <c r="D556" i="11"/>
  <c r="D569" i="11"/>
  <c r="D588" i="11"/>
  <c r="E601" i="11"/>
  <c r="D7" i="11"/>
  <c r="E248" i="11"/>
  <c r="F335" i="11"/>
  <c r="D525" i="11"/>
  <c r="F601" i="11"/>
  <c r="F138" i="11"/>
  <c r="D248" i="11"/>
  <c r="F224" i="11"/>
  <c r="D419" i="11"/>
  <c r="E542" i="11"/>
  <c r="F588" i="11"/>
  <c r="G588" i="11" s="1"/>
  <c r="H588" i="11" s="1"/>
  <c r="D433" i="11"/>
  <c r="F7" i="11"/>
  <c r="F248" i="11"/>
  <c r="E525" i="11"/>
  <c r="F542" i="11"/>
  <c r="D601" i="11"/>
  <c r="D183" i="11"/>
  <c r="E138" i="11"/>
  <c r="F207" i="11"/>
  <c r="D335" i="11"/>
  <c r="E7" i="11"/>
  <c r="F525" i="11"/>
  <c r="G525" i="11" s="1"/>
  <c r="H525" i="11" s="1"/>
  <c r="E183" i="11"/>
  <c r="D383" i="11"/>
  <c r="E569" i="11"/>
  <c r="F383" i="11"/>
  <c r="E383" i="11"/>
  <c r="E433" i="11"/>
  <c r="E419" i="11"/>
  <c r="D207" i="11"/>
  <c r="G601" i="11" l="1"/>
  <c r="H601" i="11" s="1"/>
  <c r="G419" i="11"/>
  <c r="H419" i="11" s="1"/>
  <c r="G207" i="11"/>
  <c r="H207" i="11" s="1"/>
  <c r="G383" i="11"/>
  <c r="H383" i="11" s="1"/>
  <c r="G556" i="11"/>
  <c r="H556" i="11" s="1"/>
  <c r="G335" i="11"/>
  <c r="H335" i="11" s="1"/>
  <c r="F6" i="11"/>
  <c r="G7" i="11"/>
  <c r="H7" i="11" s="1"/>
  <c r="G433" i="11"/>
  <c r="H433" i="11" s="1"/>
  <c r="G542" i="11"/>
  <c r="H542" i="11" s="1"/>
  <c r="G224" i="11"/>
  <c r="H224" i="11" s="1"/>
  <c r="G504" i="11"/>
  <c r="H504" i="11" s="1"/>
  <c r="G248" i="11"/>
  <c r="H248" i="11" s="1"/>
  <c r="G138" i="11"/>
  <c r="H138" i="11" s="1"/>
  <c r="G569" i="11"/>
  <c r="H569" i="11" s="1"/>
  <c r="G183" i="11"/>
  <c r="H183" i="11" s="1"/>
  <c r="D6" i="11"/>
  <c r="E6" i="11"/>
  <c r="G6" i="11" l="1"/>
  <c r="H6" i="11" s="1"/>
  <c r="K11" i="1" l="1"/>
  <c r="D35" i="1" l="1"/>
  <c r="E35" i="1" s="1"/>
  <c r="C35" i="1"/>
  <c r="E44" i="1" l="1"/>
  <c r="F44" i="1" s="1"/>
  <c r="K35" i="1" l="1"/>
  <c r="B35" i="1"/>
  <c r="J34" i="1" l="1"/>
  <c r="D25" i="1" l="1"/>
  <c r="D7" i="1"/>
  <c r="E48" i="1" l="1"/>
  <c r="K48" i="1"/>
  <c r="E49" i="1"/>
  <c r="K49" i="1"/>
  <c r="E50" i="1"/>
  <c r="K50" i="1"/>
  <c r="K8" i="1" l="1"/>
  <c r="K9" i="1"/>
  <c r="L9" i="1" s="1"/>
  <c r="K10" i="1"/>
  <c r="L10" i="1" s="1"/>
  <c r="L11" i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K24" i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K32" i="1"/>
  <c r="K33" i="1"/>
  <c r="K37" i="1"/>
  <c r="L37" i="1" s="1"/>
  <c r="K38" i="1"/>
  <c r="L38" i="1" s="1"/>
  <c r="K39" i="1"/>
  <c r="L39" i="1" s="1"/>
  <c r="K40" i="1"/>
  <c r="K41" i="1"/>
  <c r="K43" i="1"/>
  <c r="K44" i="1"/>
  <c r="K45" i="1"/>
  <c r="K46" i="1"/>
  <c r="K47" i="1"/>
  <c r="K7" i="1"/>
  <c r="L7" i="1" s="1"/>
  <c r="E36" i="1"/>
  <c r="E37" i="1"/>
  <c r="E40" i="1"/>
  <c r="F40" i="1" s="1"/>
  <c r="E41" i="1"/>
  <c r="F41" i="1" s="1"/>
  <c r="E42" i="1"/>
  <c r="F42" i="1" s="1"/>
  <c r="E43" i="1"/>
  <c r="F43" i="1" s="1"/>
  <c r="E45" i="1"/>
  <c r="F45" i="1" s="1"/>
  <c r="E46" i="1"/>
  <c r="F46" i="1" s="1"/>
  <c r="E47" i="1"/>
  <c r="D39" i="1" l="1"/>
  <c r="I34" i="1"/>
  <c r="H34" i="1"/>
  <c r="I36" i="1"/>
  <c r="J36" i="1"/>
  <c r="J51" i="1" s="1"/>
  <c r="H36" i="1"/>
  <c r="B39" i="1"/>
  <c r="B38" i="1" s="1"/>
  <c r="K34" i="1" l="1"/>
  <c r="L34" i="1" s="1"/>
  <c r="K36" i="1"/>
  <c r="L36" i="1" s="1"/>
  <c r="D38" i="1"/>
  <c r="C39" i="1"/>
  <c r="C38" i="1" s="1"/>
  <c r="E8" i="1"/>
  <c r="F8" i="1" s="1"/>
  <c r="E9" i="1"/>
  <c r="E10" i="1"/>
  <c r="F10" i="1" s="1"/>
  <c r="E11" i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4" i="1"/>
  <c r="E26" i="1"/>
  <c r="F26" i="1" s="1"/>
  <c r="E27" i="1"/>
  <c r="F27" i="1" s="1"/>
  <c r="E28" i="1"/>
  <c r="F28" i="1" s="1"/>
  <c r="E29" i="1"/>
  <c r="E30" i="1"/>
  <c r="F30" i="1" s="1"/>
  <c r="E31" i="1"/>
  <c r="F31" i="1" s="1"/>
  <c r="E32" i="1"/>
  <c r="F32" i="1" s="1"/>
  <c r="E33" i="1"/>
  <c r="F33" i="1" s="1"/>
  <c r="B25" i="1"/>
  <c r="B7" i="1"/>
  <c r="C25" i="1"/>
  <c r="C7" i="1"/>
  <c r="E25" i="1" l="1"/>
  <c r="F25" i="1" s="1"/>
  <c r="E39" i="1"/>
  <c r="F39" i="1" s="1"/>
  <c r="E38" i="1"/>
  <c r="F38" i="1" s="1"/>
  <c r="B34" i="1"/>
  <c r="C34" i="1"/>
  <c r="E7" i="1"/>
  <c r="F7" i="1" s="1"/>
  <c r="D34" i="1"/>
  <c r="C51" i="1" l="1"/>
  <c r="I42" i="1"/>
  <c r="I51" i="1" s="1"/>
  <c r="H42" i="1"/>
  <c r="H51" i="1" s="1"/>
  <c r="B51" i="1"/>
  <c r="D51" i="1"/>
  <c r="E51" i="1" s="1"/>
  <c r="F51" i="1" s="1"/>
  <c r="E34" i="1"/>
  <c r="F34" i="1" s="1"/>
  <c r="K42" i="1" l="1"/>
  <c r="K51" i="1"/>
  <c r="L51" i="1" s="1"/>
  <c r="M51" i="1" l="1"/>
</calcChain>
</file>

<file path=xl/sharedStrings.xml><?xml version="1.0" encoding="utf-8"?>
<sst xmlns="http://schemas.openxmlformats.org/spreadsheetml/2006/main" count="2190" uniqueCount="1922">
  <si>
    <t>一、税收收入</t>
  </si>
  <si>
    <t xml:space="preserve">    增值税</t>
  </si>
  <si>
    <t xml:space="preserve">    营业税</t>
  </si>
  <si>
    <t xml:space="preserve">    企业所得税</t>
  </si>
  <si>
    <t xml:space="preserve">    个人所得税</t>
  </si>
  <si>
    <t xml:space="preserve">    资源税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</si>
  <si>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</si>
  <si>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</si>
  <si>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</si>
  <si>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</si>
  <si>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</si>
  <si>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</si>
  <si>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</si>
  <si>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</si>
  <si>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</si>
  <si>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</si>
  <si>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</si>
  <si>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</si>
  <si>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</si>
  <si>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</si>
  <si>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捐赠收入</t>
  </si>
  <si>
    <t xml:space="preserve">    政府住房基金收入</t>
  </si>
  <si>
    <t xml:space="preserve">    其他收入</t>
  </si>
  <si>
    <t>年初预算数</t>
    <phoneticPr fontId="2" type="noConversion"/>
  </si>
  <si>
    <t>调整预算数</t>
    <phoneticPr fontId="2" type="noConversion"/>
  </si>
  <si>
    <t>金额</t>
    <phoneticPr fontId="2" type="noConversion"/>
  </si>
  <si>
    <t>调整数与年初预算比较增（+)减(-)</t>
    <phoneticPr fontId="2" type="noConversion"/>
  </si>
  <si>
    <t>比例</t>
    <phoneticPr fontId="2" type="noConversion"/>
  </si>
  <si>
    <t>上年决算数</t>
    <phoneticPr fontId="2" type="noConversion"/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</si>
  <si>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</si>
  <si>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</si>
  <si>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</si>
  <si>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</si>
  <si>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</si>
  <si>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</si>
  <si>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</si>
  <si>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</si>
  <si>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医疗卫生与计划生育支出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</si>
  <si>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</si>
  <si>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</si>
  <si>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</si>
  <si>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</si>
  <si>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</si>
  <si>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</si>
  <si>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</si>
  <si>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</si>
  <si>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国土海洋气象等支出</t>
  </si>
  <si>
    <t>住房保障支出</t>
  </si>
  <si>
    <t>粮油物资储备支出</t>
  </si>
  <si>
    <t>预备费</t>
  </si>
  <si>
    <t>其他支出</t>
  </si>
  <si>
    <t>债务付息支出</t>
  </si>
  <si>
    <t>债务发行费用支出</t>
  </si>
  <si>
    <t>上年决算数</t>
    <phoneticPr fontId="3" type="noConversion"/>
  </si>
  <si>
    <t>支     出</t>
    <phoneticPr fontId="2" type="noConversion"/>
  </si>
  <si>
    <t>本年收入小计</t>
    <phoneticPr fontId="2" type="noConversion"/>
  </si>
  <si>
    <t>本年支出小计</t>
    <phoneticPr fontId="2" type="noConversion"/>
  </si>
  <si>
    <t>债券转贷收入</t>
  </si>
  <si>
    <t xml:space="preserve">  返还性收入</t>
  </si>
  <si>
    <t xml:space="preserve">  一般性转移支付收入</t>
  </si>
  <si>
    <t xml:space="preserve">  专项转移支付收入</t>
  </si>
  <si>
    <t xml:space="preserve">  上年结余收入</t>
  </si>
  <si>
    <t>其中：新增一般债券收入</t>
    <phoneticPr fontId="2" type="noConversion"/>
  </si>
  <si>
    <t xml:space="preserve">   置换一般债券收入</t>
    <phoneticPr fontId="2" type="noConversion"/>
  </si>
  <si>
    <t>上级补助收入</t>
    <phoneticPr fontId="2" type="noConversion"/>
  </si>
  <si>
    <t xml:space="preserve">   (1)所得税基数返还收入 (固定）</t>
    <phoneticPr fontId="3" type="noConversion"/>
  </si>
  <si>
    <t xml:space="preserve">   (2)成品油税费改革税收返还收入(固定）</t>
    <phoneticPr fontId="3" type="noConversion"/>
  </si>
  <si>
    <t xml:space="preserve">   (3)增值税税收返还收入（固定）</t>
    <phoneticPr fontId="3" type="noConversion"/>
  </si>
  <si>
    <t xml:space="preserve">   (4)消费税税收返还收入(固定）</t>
    <phoneticPr fontId="3" type="noConversion"/>
  </si>
  <si>
    <t>收入合计</t>
    <phoneticPr fontId="2" type="noConversion"/>
  </si>
  <si>
    <t xml:space="preserve">  调入资金</t>
    <phoneticPr fontId="2" type="noConversion"/>
  </si>
  <si>
    <t>债券转贷支出</t>
  </si>
  <si>
    <t xml:space="preserve">  调出资金</t>
  </si>
  <si>
    <t xml:space="preserve">  年终结余</t>
  </si>
  <si>
    <t>上解支出</t>
    <phoneticPr fontId="2" type="noConversion"/>
  </si>
  <si>
    <t xml:space="preserve">  出口退税上解</t>
    <phoneticPr fontId="3" type="noConversion"/>
  </si>
  <si>
    <r>
      <t xml:space="preserve">  </t>
    </r>
    <r>
      <rPr>
        <sz val="11"/>
        <color indexed="8"/>
        <rFont val="宋体"/>
        <family val="3"/>
        <charset val="134"/>
      </rPr>
      <t>体制上解</t>
    </r>
    <phoneticPr fontId="3" type="noConversion"/>
  </si>
  <si>
    <t xml:space="preserve">  专项上解</t>
    <phoneticPr fontId="3" type="noConversion"/>
  </si>
  <si>
    <t xml:space="preserve">  安排预算稳定调节基金</t>
    <phoneticPr fontId="2" type="noConversion"/>
  </si>
  <si>
    <t xml:space="preserve">  动用预算稳定调节基金</t>
    <phoneticPr fontId="2" type="noConversion"/>
  </si>
  <si>
    <t>单位：万元</t>
    <phoneticPr fontId="3" type="noConversion"/>
  </si>
  <si>
    <t>类</t>
    <phoneticPr fontId="3" type="noConversion"/>
  </si>
  <si>
    <t>类</t>
  </si>
  <si>
    <t>一、农网还贷资金收入</t>
  </si>
  <si>
    <t>一、文化体育与传媒支出</t>
  </si>
  <si>
    <t>二、海南省高等级公路车辆通行附加费收入</t>
  </si>
  <si>
    <t>三、港口建设费收入</t>
  </si>
  <si>
    <t>二、社会保障和就业支出</t>
  </si>
  <si>
    <t>四、新型墙体材料专项基金收入</t>
    <phoneticPr fontId="2" type="noConversion"/>
  </si>
  <si>
    <t>五、国家电影事业发展专项资金收入</t>
    <phoneticPr fontId="2" type="noConversion"/>
  </si>
  <si>
    <t>六、城市公用事业附加收入</t>
    <phoneticPr fontId="2" type="noConversion"/>
  </si>
  <si>
    <t>三、城乡社区支出</t>
    <phoneticPr fontId="2" type="noConversion"/>
  </si>
  <si>
    <t>七、国有土地收益基金收入</t>
    <phoneticPr fontId="2" type="noConversion"/>
  </si>
  <si>
    <t>八、农业土地开发资金收入</t>
    <phoneticPr fontId="2" type="noConversion"/>
  </si>
  <si>
    <t xml:space="preserve">  农业土地开发资金及对应专项债务收入安排的支出</t>
  </si>
  <si>
    <t xml:space="preserve">  城市基础设施配套费及对应专项债务收入安排的支出</t>
  </si>
  <si>
    <t xml:space="preserve">  补缴的土地价款</t>
  </si>
  <si>
    <t xml:space="preserve">  污水处理费收入及对应专项债务收入安排的支出</t>
  </si>
  <si>
    <t xml:space="preserve">  划拨土地收入</t>
  </si>
  <si>
    <t>四、农林水支出</t>
    <phoneticPr fontId="2" type="noConversion"/>
  </si>
  <si>
    <t xml:space="preserve">  缴纳新增建设用地土地有偿使用费</t>
  </si>
  <si>
    <t xml:space="preserve">  其他土地出让收入</t>
  </si>
  <si>
    <t>五、交通运输支出</t>
    <phoneticPr fontId="2" type="noConversion"/>
  </si>
  <si>
    <t>十、大中型水库库区基金收入</t>
    <phoneticPr fontId="2" type="noConversion"/>
  </si>
  <si>
    <t xml:space="preserve">  车辆通行费及对应专项债务收入安排的支出</t>
  </si>
  <si>
    <t>十一、彩票公益金收入</t>
    <phoneticPr fontId="2" type="noConversion"/>
  </si>
  <si>
    <t xml:space="preserve">  福利彩票公益金收入</t>
  </si>
  <si>
    <t xml:space="preserve">  体育彩票公益金收入</t>
  </si>
  <si>
    <t xml:space="preserve">  彩票发行销售机构业务费安排的支出</t>
  </si>
  <si>
    <t>十二、城市基础设施配套费收入</t>
    <phoneticPr fontId="2" type="noConversion"/>
  </si>
  <si>
    <t>十三、小型水库移民扶助基金收入</t>
    <phoneticPr fontId="2" type="noConversion"/>
  </si>
  <si>
    <t>十四、国家重大水利工程建设基金收入</t>
    <phoneticPr fontId="2" type="noConversion"/>
  </si>
  <si>
    <t xml:space="preserve">  南水北调工程建设资金</t>
  </si>
  <si>
    <t xml:space="preserve">  三峡工程后续工作资金</t>
  </si>
  <si>
    <t xml:space="preserve">  省级重大水利工程建设资金</t>
  </si>
  <si>
    <t>十五、车辆通行费</t>
    <phoneticPr fontId="2" type="noConversion"/>
  </si>
  <si>
    <t>十六、污水处理费收入</t>
    <phoneticPr fontId="2" type="noConversion"/>
  </si>
  <si>
    <t>十七、彩票发行机构和彩票销售机构的业务费用</t>
    <phoneticPr fontId="2" type="noConversion"/>
  </si>
  <si>
    <t>十八、其他政府性基金收入</t>
    <phoneticPr fontId="2" type="noConversion"/>
  </si>
  <si>
    <t>本年收入小计</t>
    <phoneticPr fontId="3" type="noConversion"/>
  </si>
  <si>
    <t>本年支出小计</t>
    <phoneticPr fontId="3" type="noConversion"/>
  </si>
  <si>
    <t>地方政府专项债务收入</t>
    <phoneticPr fontId="3" type="noConversion"/>
  </si>
  <si>
    <t>地方政府专项债务还本支出</t>
  </si>
  <si>
    <t>地方政府专项债券转贷支出</t>
  </si>
  <si>
    <t>转移性收入</t>
  </si>
  <si>
    <t>转移性支出</t>
  </si>
  <si>
    <t xml:space="preserve">  政府性基金转移收入</t>
  </si>
  <si>
    <t xml:space="preserve">  政府性基金转移支出</t>
  </si>
  <si>
    <t>收入合计</t>
    <phoneticPr fontId="3" type="noConversion"/>
  </si>
  <si>
    <t>支出合计</t>
    <phoneticPr fontId="3" type="noConversion"/>
  </si>
  <si>
    <t>调整预算</t>
    <phoneticPr fontId="2" type="noConversion"/>
  </si>
  <si>
    <t>收     入</t>
    <phoneticPr fontId="2" type="noConversion"/>
  </si>
  <si>
    <t>收      入</t>
    <phoneticPr fontId="2" type="noConversion"/>
  </si>
  <si>
    <t>支   出</t>
    <phoneticPr fontId="2" type="noConversion"/>
  </si>
  <si>
    <t>上年决算数</t>
    <phoneticPr fontId="2" type="noConversion"/>
  </si>
  <si>
    <t>国家电影事业发展专项资金及对应专项债务收入安排的支出</t>
    <phoneticPr fontId="2" type="noConversion"/>
  </si>
  <si>
    <t>大中型水库移民后期扶持基金支出</t>
    <phoneticPr fontId="2" type="noConversion"/>
  </si>
  <si>
    <t xml:space="preserve">      置换专项债券收入</t>
    <phoneticPr fontId="3" type="noConversion"/>
  </si>
  <si>
    <t>其中：新增专项债券收入</t>
    <phoneticPr fontId="3" type="noConversion"/>
  </si>
  <si>
    <t>其中：新增专项债券转贷支出</t>
    <phoneticPr fontId="2" type="noConversion"/>
  </si>
  <si>
    <t>其中：置换专项债务还本支出</t>
    <phoneticPr fontId="2" type="noConversion"/>
  </si>
  <si>
    <t>大中型水库库区基金及对应专项债务收入安排的支出</t>
    <phoneticPr fontId="2" type="noConversion"/>
  </si>
  <si>
    <t xml:space="preserve">     置换专项债券转贷支出</t>
    <phoneticPr fontId="2" type="noConversion"/>
  </si>
  <si>
    <t>小型水库移民扶助基金及对应专项债务收入安排的支出</t>
    <phoneticPr fontId="2" type="noConversion"/>
  </si>
  <si>
    <t>表一</t>
    <phoneticPr fontId="2" type="noConversion"/>
  </si>
  <si>
    <t xml:space="preserve">    国有资源（资产）有偿使用收入</t>
    <phoneticPr fontId="2" type="noConversion"/>
  </si>
  <si>
    <t>单位：万元</t>
  </si>
  <si>
    <t>金额</t>
    <phoneticPr fontId="3" type="noConversion"/>
  </si>
  <si>
    <t>比例</t>
    <phoneticPr fontId="3" type="noConversion"/>
  </si>
  <si>
    <t>企业职工养老保险基金收入</t>
  </si>
  <si>
    <t>机关事业单位基本养老保险基金收入</t>
    <phoneticPr fontId="3" type="noConversion"/>
  </si>
  <si>
    <t>失业保险基金收入</t>
  </si>
  <si>
    <t>城镇职工基本医疗保险基金收入</t>
  </si>
  <si>
    <t>生育保险基金收入</t>
  </si>
  <si>
    <t>居民基本医疗保险基金收入</t>
  </si>
  <si>
    <t xml:space="preserve">    调剂金收入</t>
  </si>
  <si>
    <t xml:space="preserve">收        入 </t>
    <phoneticPr fontId="2" type="noConversion"/>
  </si>
  <si>
    <t>支      出</t>
    <phoneticPr fontId="2" type="noConversion"/>
  </si>
  <si>
    <t>企业职工养老保险基金支出</t>
  </si>
  <si>
    <t>机关事业单位基本养老保险基金支出</t>
    <phoneticPr fontId="3" type="noConversion"/>
  </si>
  <si>
    <t>失业保险基金支出</t>
  </si>
  <si>
    <t>城镇职工基本医疗保险基金支出</t>
  </si>
  <si>
    <t>工伤保险基金支出</t>
  </si>
  <si>
    <t>生育保险基金支出</t>
  </si>
  <si>
    <t>城乡居民基本养老保险基金支出</t>
    <phoneticPr fontId="3" type="noConversion"/>
  </si>
  <si>
    <t>居民基本医疗保险基金支出</t>
  </si>
  <si>
    <t>支出合计</t>
    <phoneticPr fontId="2" type="noConversion"/>
  </si>
  <si>
    <t>本年支出小计</t>
    <phoneticPr fontId="2" type="noConversion"/>
  </si>
  <si>
    <t xml:space="preserve"> 上级补助收入</t>
    <phoneticPr fontId="2" type="noConversion"/>
  </si>
  <si>
    <t xml:space="preserve"> 下级上解收入</t>
    <phoneticPr fontId="2" type="noConversion"/>
  </si>
  <si>
    <t xml:space="preserve"> 补助下级支出</t>
    <phoneticPr fontId="2" type="noConversion"/>
  </si>
  <si>
    <t xml:space="preserve"> 上解上级支出</t>
    <phoneticPr fontId="3" type="noConversion"/>
  </si>
  <si>
    <t xml:space="preserve">  调剂金支出</t>
  </si>
  <si>
    <t>上年结余收入</t>
    <phoneticPr fontId="2" type="noConversion"/>
  </si>
  <si>
    <t>年终结余</t>
    <phoneticPr fontId="2" type="noConversion"/>
  </si>
  <si>
    <t>预算科目</t>
  </si>
  <si>
    <t>年初预算数</t>
    <phoneticPr fontId="3" type="noConversion"/>
  </si>
  <si>
    <t>调整预算数</t>
  </si>
  <si>
    <t xml:space="preserve">    利润收入</t>
  </si>
  <si>
    <t xml:space="preserve">      石油石化企业利润收入</t>
  </si>
  <si>
    <t xml:space="preserve">  国有资本经营预算支出</t>
  </si>
  <si>
    <t xml:space="preserve">      电力企业利润收入</t>
  </si>
  <si>
    <t xml:space="preserve">    国有经济结构调整支出</t>
  </si>
  <si>
    <t xml:space="preserve">      电信企业利润收入</t>
  </si>
  <si>
    <t xml:space="preserve">    公益性设施投资补助支出</t>
  </si>
  <si>
    <t xml:space="preserve">    战略性产业发展支出</t>
  </si>
  <si>
    <t xml:space="preserve">      有色冶金采掘企业利润收入</t>
  </si>
  <si>
    <t xml:space="preserve">    生态环境保护支出</t>
  </si>
  <si>
    <t xml:space="preserve">      钢铁企业利润收入</t>
  </si>
  <si>
    <t xml:space="preserve">    支持科技进步支出</t>
  </si>
  <si>
    <t xml:space="preserve">      化工企业利润收入</t>
  </si>
  <si>
    <t xml:space="preserve">    保障国家经济安全支出</t>
  </si>
  <si>
    <t xml:space="preserve">      运输企业利润收入</t>
  </si>
  <si>
    <t xml:space="preserve">    对外投资合作支出</t>
  </si>
  <si>
    <t xml:space="preserve">      电子企业利润收入</t>
  </si>
  <si>
    <t xml:space="preserve">    改革成本支出</t>
  </si>
  <si>
    <t xml:space="preserve">      机械企业利润收入</t>
  </si>
  <si>
    <t xml:space="preserve">    其他国有资本经营预算支出</t>
  </si>
  <si>
    <t xml:space="preserve">      投资服务企业利润收入</t>
  </si>
  <si>
    <t xml:space="preserve">      纺织轻工企业利润收入</t>
  </si>
  <si>
    <t xml:space="preserve">      贸易企业利润收入</t>
  </si>
  <si>
    <t xml:space="preserve">      建筑施工企业利润收入</t>
  </si>
  <si>
    <t xml:space="preserve">      房地产企业利润收入</t>
  </si>
  <si>
    <t xml:space="preserve">      建材企业利润收入</t>
  </si>
  <si>
    <t xml:space="preserve">      境外企业利润收入</t>
  </si>
  <si>
    <t xml:space="preserve">      对外合作企业利润收入</t>
  </si>
  <si>
    <t xml:space="preserve">      医药企业利润收入</t>
  </si>
  <si>
    <t xml:space="preserve">      农林牧渔企业利润收入</t>
  </si>
  <si>
    <t xml:space="preserve">      邮政企业利润收入</t>
  </si>
  <si>
    <t xml:space="preserve">      军工企业利润收入</t>
  </si>
  <si>
    <t xml:space="preserve">      转制科研院所利润收入</t>
  </si>
  <si>
    <t xml:space="preserve">      地质勘查企业利润收入</t>
  </si>
  <si>
    <t xml:space="preserve">      卫生体育福利企业利润收入</t>
  </si>
  <si>
    <t xml:space="preserve">      教育文化广播企业利润收入</t>
  </si>
  <si>
    <t xml:space="preserve">      科学研究企业利润收入</t>
  </si>
  <si>
    <t xml:space="preserve">      机关社团所属企业利润收入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</si>
  <si>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</si>
  <si>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</si>
  <si>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</si>
  <si>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</si>
  <si>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其他国有资本经营预算企业股利、股息收入</t>
  </si>
  <si>
    <t xml:space="preserve">    产权转让收入</t>
  </si>
  <si>
    <t xml:space="preserve">  补充全国社会保障基金</t>
  </si>
  <si>
    <t xml:space="preserve">      国有股权、股份转让收入</t>
  </si>
  <si>
    <t xml:space="preserve">    国有资本经营预算补充基金支出</t>
  </si>
  <si>
    <t xml:space="preserve">      国有独资企业产权转让收入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</si>
  <si>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</si>
  <si>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</si>
  <si>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</si>
  <si>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</si>
  <si>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</si>
  <si>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</si>
  <si>
    <t xml:space="preserve">    资本性支出</t>
  </si>
  <si>
    <t xml:space="preserve">    改革性支出</t>
  </si>
  <si>
    <t>本 年 收 入 小 计</t>
  </si>
  <si>
    <t>本 年 支 出 小 计</t>
  </si>
  <si>
    <t>上级补助收入</t>
  </si>
  <si>
    <t>调出资金</t>
  </si>
  <si>
    <t>上年结转收入</t>
  </si>
  <si>
    <t>结转下年支出</t>
  </si>
  <si>
    <t>本年收入合计</t>
  </si>
  <si>
    <t>本年支出合计</t>
  </si>
  <si>
    <t>上年决算数</t>
    <phoneticPr fontId="2" type="noConversion"/>
  </si>
  <si>
    <t xml:space="preserve">预算科目 </t>
    <phoneticPr fontId="2" type="noConversion"/>
  </si>
  <si>
    <t>预算科目</t>
    <phoneticPr fontId="2" type="noConversion"/>
  </si>
  <si>
    <t>预算科目</t>
    <phoneticPr fontId="3" type="noConversion"/>
  </si>
  <si>
    <t>表三</t>
    <phoneticPr fontId="2" type="noConversion"/>
  </si>
  <si>
    <t>0</t>
    <phoneticPr fontId="2" type="noConversion"/>
  </si>
  <si>
    <t>预算科目</t>
    <phoneticPr fontId="2" type="noConversion"/>
  </si>
  <si>
    <t>预算科目</t>
    <phoneticPr fontId="2" type="noConversion"/>
  </si>
  <si>
    <t xml:space="preserve"> </t>
    <phoneticPr fontId="3" type="noConversion"/>
  </si>
  <si>
    <t xml:space="preserve">      编制单位：峨山县财政局</t>
    <phoneticPr fontId="2" type="noConversion"/>
  </si>
  <si>
    <t>单位：万元</t>
    <phoneticPr fontId="2" type="noConversion"/>
  </si>
  <si>
    <t xml:space="preserve">    城市维护建设税</t>
    <phoneticPr fontId="2" type="noConversion"/>
  </si>
  <si>
    <t>系统编码</t>
    <phoneticPr fontId="3" type="noConversion"/>
  </si>
  <si>
    <t>科目编码</t>
    <phoneticPr fontId="3" type="noConversion"/>
  </si>
  <si>
    <t>项    目</t>
    <phoneticPr fontId="3" type="noConversion"/>
  </si>
  <si>
    <t>上年执行数</t>
    <phoneticPr fontId="3" type="noConversion"/>
  </si>
  <si>
    <t>201</t>
  </si>
  <si>
    <t>20101</t>
  </si>
  <si>
    <t>　支出合计</t>
  </si>
  <si>
    <t>2010101</t>
  </si>
  <si>
    <t>　　一、一般公共服务</t>
  </si>
  <si>
    <t>201010101</t>
  </si>
  <si>
    <t>　　　人大事务</t>
  </si>
  <si>
    <t>20101010101</t>
  </si>
  <si>
    <t>　　　　行政运行</t>
  </si>
  <si>
    <t>20101010102</t>
  </si>
  <si>
    <t>2010102</t>
  </si>
  <si>
    <t>　　　　一般行政管理事务</t>
  </si>
  <si>
    <t>2010103</t>
  </si>
  <si>
    <t>2010104</t>
  </si>
  <si>
    <t>　　　　人大会议</t>
  </si>
  <si>
    <t>2010105</t>
  </si>
  <si>
    <t>20101010106</t>
  </si>
  <si>
    <t>2010106</t>
  </si>
  <si>
    <t>　　　　人大监督</t>
  </si>
  <si>
    <t>20101010107</t>
  </si>
  <si>
    <t>2010107</t>
  </si>
  <si>
    <t>　　　　人大代表履职能力提升</t>
  </si>
  <si>
    <t>20101010108</t>
  </si>
  <si>
    <t>2010108</t>
  </si>
  <si>
    <t>　　　　代表工作</t>
  </si>
  <si>
    <t>　　　　事业运行</t>
  </si>
  <si>
    <t>20101010111</t>
  </si>
  <si>
    <t>2010199</t>
  </si>
  <si>
    <t>　　　　其他人大事务支出</t>
  </si>
  <si>
    <t>201010102</t>
  </si>
  <si>
    <t>20102</t>
  </si>
  <si>
    <t>　　　政协事务</t>
  </si>
  <si>
    <t>20101010201</t>
  </si>
  <si>
    <t>2010201</t>
  </si>
  <si>
    <t>20101010202</t>
  </si>
  <si>
    <t>2010202</t>
  </si>
  <si>
    <t>20101010204</t>
  </si>
  <si>
    <t>2010204</t>
  </si>
  <si>
    <t>　　　　政协会议</t>
  </si>
  <si>
    <t>20101010205</t>
  </si>
  <si>
    <t>2010205</t>
  </si>
  <si>
    <t>　　　　委员视察</t>
  </si>
  <si>
    <t>20101010206</t>
  </si>
  <si>
    <t>2010206</t>
  </si>
  <si>
    <t>　　　　参政议政</t>
  </si>
  <si>
    <t>20101010208</t>
  </si>
  <si>
    <t>2010299</t>
  </si>
  <si>
    <t>　　　　其他政协事务支出</t>
  </si>
  <si>
    <t>201010103</t>
  </si>
  <si>
    <t>20103</t>
  </si>
  <si>
    <t>　　　政府办公厅（室）及相关机构事务</t>
  </si>
  <si>
    <t>20101010301</t>
  </si>
  <si>
    <t>2010301</t>
  </si>
  <si>
    <t>20101010302</t>
  </si>
  <si>
    <t>2010302</t>
  </si>
  <si>
    <t>20101010305</t>
  </si>
  <si>
    <t>2010305</t>
  </si>
  <si>
    <t>　　　　专项业务活动</t>
  </si>
  <si>
    <t>20101010308</t>
  </si>
  <si>
    <t>2010308</t>
  </si>
  <si>
    <t>　　　　信访事务</t>
  </si>
  <si>
    <t>20101010311</t>
  </si>
  <si>
    <t>2010399</t>
  </si>
  <si>
    <t>　　　　其他政府办公厅（室）及相关机构事务支出</t>
  </si>
  <si>
    <t>201010104</t>
  </si>
  <si>
    <t>20104</t>
  </si>
  <si>
    <t>　　　发展与改革事务</t>
  </si>
  <si>
    <t>20101010401</t>
  </si>
  <si>
    <t>2010401</t>
  </si>
  <si>
    <t>20101010404</t>
  </si>
  <si>
    <t>2010404</t>
  </si>
  <si>
    <t>　　　　战略规划与实施</t>
  </si>
  <si>
    <t>20101010411</t>
  </si>
  <si>
    <t>2010499</t>
  </si>
  <si>
    <t>　　　　其他发展与改革事务支出</t>
  </si>
  <si>
    <t>201010105</t>
  </si>
  <si>
    <t>20105</t>
  </si>
  <si>
    <t>　　　统计信息事务</t>
  </si>
  <si>
    <t>20101010501</t>
  </si>
  <si>
    <t>2010501</t>
  </si>
  <si>
    <t>20101010502</t>
  </si>
  <si>
    <t>2010502</t>
  </si>
  <si>
    <t>20101010505</t>
  </si>
  <si>
    <t>2010505</t>
  </si>
  <si>
    <t>　　　　专项统计业务</t>
  </si>
  <si>
    <t>20101010506</t>
  </si>
  <si>
    <t>2010506</t>
  </si>
  <si>
    <t>　　　　统计管理</t>
  </si>
  <si>
    <t>20101010507</t>
  </si>
  <si>
    <t>2010507</t>
  </si>
  <si>
    <t>　　　　专项普查活动</t>
  </si>
  <si>
    <t>20101010508</t>
  </si>
  <si>
    <t>2010508</t>
  </si>
  <si>
    <t>　　　　统计抽样调查</t>
  </si>
  <si>
    <t>20101010510</t>
  </si>
  <si>
    <t>2010599</t>
  </si>
  <si>
    <t>　　　　其他统计信息事务支出</t>
  </si>
  <si>
    <t>201010106</t>
  </si>
  <si>
    <t>20106</t>
  </si>
  <si>
    <t>　　　财政事务</t>
  </si>
  <si>
    <t>20101010601</t>
  </si>
  <si>
    <t>2010601</t>
  </si>
  <si>
    <t>20101010608</t>
  </si>
  <si>
    <t>2010608</t>
  </si>
  <si>
    <t>　　　　财政委托业务支出</t>
  </si>
  <si>
    <t>20101010609</t>
  </si>
  <si>
    <t>2010650</t>
  </si>
  <si>
    <t>20101010610</t>
  </si>
  <si>
    <t>2010699</t>
  </si>
  <si>
    <t>　　　　其他财政事务支出</t>
  </si>
  <si>
    <t>201010107</t>
  </si>
  <si>
    <t>20107</t>
  </si>
  <si>
    <t>　　　税收事务</t>
  </si>
  <si>
    <t>20101010701</t>
  </si>
  <si>
    <t>2010701</t>
  </si>
  <si>
    <t>20101010711</t>
  </si>
  <si>
    <t>2010799</t>
  </si>
  <si>
    <t>　　　　其他税收事务支出</t>
  </si>
  <si>
    <t>201010108</t>
  </si>
  <si>
    <t>20108</t>
  </si>
  <si>
    <t>　　　审计事务</t>
  </si>
  <si>
    <t>20101010801</t>
  </si>
  <si>
    <t>2010801</t>
  </si>
  <si>
    <t>20101010804</t>
  </si>
  <si>
    <t>2010804</t>
  </si>
  <si>
    <t>　　　　审计业务</t>
  </si>
  <si>
    <t>201010110</t>
  </si>
  <si>
    <t>20110</t>
  </si>
  <si>
    <t>　　　人力资源事务</t>
  </si>
  <si>
    <t>20101011006</t>
  </si>
  <si>
    <t>2011006</t>
  </si>
  <si>
    <t>　　　　军队转业干部安置</t>
  </si>
  <si>
    <t>20101011014</t>
  </si>
  <si>
    <t>2011099</t>
  </si>
  <si>
    <t>　　　　其他人力资源事务支出</t>
  </si>
  <si>
    <t>201010111</t>
  </si>
  <si>
    <t>20111</t>
  </si>
  <si>
    <t>　　　纪检监察事务</t>
  </si>
  <si>
    <t>20101011101</t>
  </si>
  <si>
    <t>2011101</t>
  </si>
  <si>
    <t>20101011102</t>
  </si>
  <si>
    <t>2011102</t>
  </si>
  <si>
    <t>20101011104</t>
  </si>
  <si>
    <t>2011104</t>
  </si>
  <si>
    <t>　　　　大案要案查处</t>
  </si>
  <si>
    <t>20101011108</t>
  </si>
  <si>
    <t>2011199</t>
  </si>
  <si>
    <t>　　　　其他纪检监察事务支出</t>
  </si>
  <si>
    <t>201010112</t>
  </si>
  <si>
    <t>20113</t>
  </si>
  <si>
    <t>　　　商贸事务</t>
  </si>
  <si>
    <t>20101011201</t>
  </si>
  <si>
    <t>2011301</t>
  </si>
  <si>
    <t>20101011202</t>
  </si>
  <si>
    <t>2011302</t>
  </si>
  <si>
    <t>20101011204</t>
  </si>
  <si>
    <t>2011304</t>
  </si>
  <si>
    <t>　　　　对外贸易管理</t>
  </si>
  <si>
    <t>20101011207</t>
  </si>
  <si>
    <t>2011307</t>
  </si>
  <si>
    <t>　　　　国内贸易管理</t>
  </si>
  <si>
    <t>20101011208</t>
  </si>
  <si>
    <t>2011308</t>
  </si>
  <si>
    <t>　　　　招商引资</t>
  </si>
  <si>
    <t>20101011210</t>
  </si>
  <si>
    <t>2011399</t>
  </si>
  <si>
    <t>　　　　其他商贸事务支出</t>
  </si>
  <si>
    <t>201010113</t>
  </si>
  <si>
    <t>20114</t>
  </si>
  <si>
    <t>　　　知识产权事务</t>
  </si>
  <si>
    <t>20101011302</t>
  </si>
  <si>
    <t>2011402</t>
  </si>
  <si>
    <t>20101011306</t>
  </si>
  <si>
    <t>2011406</t>
  </si>
  <si>
    <t>　　　　专利试点和产业化推进</t>
  </si>
  <si>
    <t>201010114</t>
  </si>
  <si>
    <t>20115</t>
  </si>
  <si>
    <t>　　　工商行政管理事务</t>
  </si>
  <si>
    <t>20101011401</t>
  </si>
  <si>
    <t>2011501</t>
  </si>
  <si>
    <t>20101011404</t>
  </si>
  <si>
    <t>2011504</t>
  </si>
  <si>
    <t>　　　　工商行政管理专项</t>
  </si>
  <si>
    <t>20101011405</t>
  </si>
  <si>
    <t>2011505</t>
  </si>
  <si>
    <t>　　　　执法办案专项</t>
  </si>
  <si>
    <t>20101011406</t>
  </si>
  <si>
    <t>2011506</t>
  </si>
  <si>
    <t>　　　　消费者权益保护</t>
  </si>
  <si>
    <t>20101011409</t>
  </si>
  <si>
    <t>2011599</t>
  </si>
  <si>
    <t>　　　　其他工商行政管理事务支出</t>
  </si>
  <si>
    <t>201010115</t>
  </si>
  <si>
    <t>20117</t>
  </si>
  <si>
    <t>　　　质量技术监督与检验检疫事务</t>
  </si>
  <si>
    <t>20101011501</t>
  </si>
  <si>
    <t>2011701</t>
  </si>
  <si>
    <t>201010116</t>
  </si>
  <si>
    <t>20123</t>
  </si>
  <si>
    <t>　　　民族事务</t>
  </si>
  <si>
    <t>20101011601</t>
  </si>
  <si>
    <t>2012301</t>
  </si>
  <si>
    <t>20101011604</t>
  </si>
  <si>
    <t>2012304</t>
  </si>
  <si>
    <t>　　　　民族工作专项</t>
  </si>
  <si>
    <t>20101011605</t>
  </si>
  <si>
    <t>2012350</t>
  </si>
  <si>
    <t>20101011606</t>
  </si>
  <si>
    <t>2012399</t>
  </si>
  <si>
    <t>　　　　其他民族事务支出</t>
  </si>
  <si>
    <t>201010117</t>
  </si>
  <si>
    <t>20124</t>
  </si>
  <si>
    <t>　　　宗教事务</t>
  </si>
  <si>
    <t>20101011704</t>
  </si>
  <si>
    <t>2012404</t>
  </si>
  <si>
    <t>　　　　宗教工作专项</t>
  </si>
  <si>
    <t>20101011706</t>
  </si>
  <si>
    <t>2012499</t>
  </si>
  <si>
    <t>　　　　其他宗教事务支出</t>
  </si>
  <si>
    <t>201010118</t>
  </si>
  <si>
    <t>20125</t>
  </si>
  <si>
    <t>　　　港澳台侨事务</t>
  </si>
  <si>
    <t>20101011806</t>
  </si>
  <si>
    <t>2012506</t>
  </si>
  <si>
    <t>　　　　华侨事务</t>
  </si>
  <si>
    <t>201010119</t>
  </si>
  <si>
    <t>20126</t>
  </si>
  <si>
    <t>　　　档案事务</t>
  </si>
  <si>
    <t>20101011901</t>
  </si>
  <si>
    <t>2012601</t>
  </si>
  <si>
    <t>20101011902</t>
  </si>
  <si>
    <t>2012602</t>
  </si>
  <si>
    <t>20101011904</t>
  </si>
  <si>
    <t>2012604</t>
  </si>
  <si>
    <t>　　　　档案馆</t>
  </si>
  <si>
    <t>201010120</t>
  </si>
  <si>
    <t>20128</t>
  </si>
  <si>
    <t>　　　民主党派及工商联事务</t>
  </si>
  <si>
    <t>20101012001</t>
  </si>
  <si>
    <t>2012801</t>
  </si>
  <si>
    <t>20101012002</t>
  </si>
  <si>
    <t>2012802</t>
  </si>
  <si>
    <t>20101012006</t>
  </si>
  <si>
    <t>2012899</t>
  </si>
  <si>
    <t>　　　　其他民主党派及工商联事务支出</t>
  </si>
  <si>
    <t>201010121</t>
  </si>
  <si>
    <t>20129</t>
  </si>
  <si>
    <t>　　　群众团体事务</t>
  </si>
  <si>
    <t>20101012101</t>
  </si>
  <si>
    <t>2012901</t>
  </si>
  <si>
    <t>20101012102</t>
  </si>
  <si>
    <t>2012902</t>
  </si>
  <si>
    <t>20101012107</t>
  </si>
  <si>
    <t>2012999</t>
  </si>
  <si>
    <t>　　　　其他群众团体事务支出</t>
  </si>
  <si>
    <t>201010122</t>
  </si>
  <si>
    <t>20131</t>
  </si>
  <si>
    <t>　　　党委办公厅（室）及相关机构事务</t>
  </si>
  <si>
    <t>20101012201</t>
  </si>
  <si>
    <t>2013101</t>
  </si>
  <si>
    <t>20101012202</t>
  </si>
  <si>
    <t>2013102</t>
  </si>
  <si>
    <t>20101012206</t>
  </si>
  <si>
    <t>2013199</t>
  </si>
  <si>
    <t>　　　　其他党委办公厅（室）及相关机构事务支出</t>
  </si>
  <si>
    <t>201010123</t>
  </si>
  <si>
    <t>20132</t>
  </si>
  <si>
    <t>　　　组织事务</t>
  </si>
  <si>
    <t>20101012301</t>
  </si>
  <si>
    <t>2013201</t>
  </si>
  <si>
    <t>20101012302</t>
  </si>
  <si>
    <t>2013202</t>
  </si>
  <si>
    <t>20101012305</t>
  </si>
  <si>
    <t>2013299</t>
  </si>
  <si>
    <t>　　　　其他组织事务支出</t>
  </si>
  <si>
    <t>201010124</t>
  </si>
  <si>
    <t>20133</t>
  </si>
  <si>
    <t>　　　宣传事务</t>
  </si>
  <si>
    <t>20101012401</t>
  </si>
  <si>
    <t>2013301</t>
  </si>
  <si>
    <t>20101012402</t>
  </si>
  <si>
    <t>2013302</t>
  </si>
  <si>
    <t>20101012405</t>
  </si>
  <si>
    <t>2013399</t>
  </si>
  <si>
    <t>　　　　其他宣传事务支出</t>
  </si>
  <si>
    <t>201010125</t>
  </si>
  <si>
    <t>20134</t>
  </si>
  <si>
    <t>　　　统战事务</t>
  </si>
  <si>
    <t>20101012501</t>
  </si>
  <si>
    <t>2013401</t>
  </si>
  <si>
    <t>20101012502</t>
  </si>
  <si>
    <t>2013402</t>
  </si>
  <si>
    <t>20101012505</t>
  </si>
  <si>
    <t>2013499</t>
  </si>
  <si>
    <t>　　　　其他统战事务支出</t>
  </si>
  <si>
    <t>201010127</t>
  </si>
  <si>
    <t>20136</t>
  </si>
  <si>
    <t>　　　其他共产党事务支出</t>
  </si>
  <si>
    <t>20101012701</t>
  </si>
  <si>
    <t>2013601</t>
  </si>
  <si>
    <t>20101012702</t>
  </si>
  <si>
    <t>2013602</t>
  </si>
  <si>
    <t>20101012705</t>
  </si>
  <si>
    <t>2013699</t>
  </si>
  <si>
    <t>　　　　其他共产党事务支出</t>
  </si>
  <si>
    <t>201010128</t>
  </si>
  <si>
    <t>20199</t>
  </si>
  <si>
    <t>　　　其他一般公共服务支出</t>
  </si>
  <si>
    <t>20101012801</t>
  </si>
  <si>
    <t>2019901</t>
  </si>
  <si>
    <t>　　　　国家赔偿费用支出</t>
  </si>
  <si>
    <t>20101012802</t>
  </si>
  <si>
    <t>2019999</t>
  </si>
  <si>
    <t>　　　　其他一般公共服务支出</t>
  </si>
  <si>
    <t>202</t>
  </si>
  <si>
    <t>　　二、外交支出</t>
  </si>
  <si>
    <t>203</t>
  </si>
  <si>
    <t>　　三、国防支出</t>
  </si>
  <si>
    <t>201010301</t>
  </si>
  <si>
    <t>20306</t>
  </si>
  <si>
    <t>　　　国防动员</t>
  </si>
  <si>
    <t>20101030101</t>
  </si>
  <si>
    <t>2030601</t>
  </si>
  <si>
    <t>　　　　兵役征集</t>
  </si>
  <si>
    <t>20101030106</t>
  </si>
  <si>
    <t>2030606</t>
  </si>
  <si>
    <t>　　　　预备役部队</t>
  </si>
  <si>
    <t>20101030107</t>
  </si>
  <si>
    <t>2030607</t>
  </si>
  <si>
    <t>　　　　民兵</t>
  </si>
  <si>
    <t>20101030108</t>
  </si>
  <si>
    <t>2030699</t>
  </si>
  <si>
    <t>　　　　其他国防动员支出</t>
  </si>
  <si>
    <t>201010302</t>
  </si>
  <si>
    <t>20399</t>
  </si>
  <si>
    <t>　　　其他国防支出</t>
  </si>
  <si>
    <t>204</t>
  </si>
  <si>
    <t>　　四、公共安全支出</t>
  </si>
  <si>
    <t>201010401</t>
  </si>
  <si>
    <t>20401</t>
  </si>
  <si>
    <t>　　　武装警察</t>
  </si>
  <si>
    <t>20101040101</t>
  </si>
  <si>
    <t>2040101</t>
  </si>
  <si>
    <t>　　　　内卫</t>
  </si>
  <si>
    <t>20101040102</t>
  </si>
  <si>
    <t>2040102</t>
  </si>
  <si>
    <t>　　　　边防</t>
  </si>
  <si>
    <t>20101040103</t>
  </si>
  <si>
    <t>2040103</t>
  </si>
  <si>
    <t>　　　　消防</t>
  </si>
  <si>
    <t>201010402</t>
  </si>
  <si>
    <t>20402</t>
  </si>
  <si>
    <t>　　　公安</t>
  </si>
  <si>
    <t>20101040201</t>
  </si>
  <si>
    <t>2040201</t>
  </si>
  <si>
    <t>20101040202</t>
  </si>
  <si>
    <t>2040202</t>
  </si>
  <si>
    <t>20101040204</t>
  </si>
  <si>
    <t>2040204</t>
  </si>
  <si>
    <t>　　　　治安管理</t>
  </si>
  <si>
    <t>20101040205</t>
  </si>
  <si>
    <t>2040205</t>
  </si>
  <si>
    <t>　　　　国内安全保卫</t>
  </si>
  <si>
    <t>20101040206</t>
  </si>
  <si>
    <t>2040206</t>
  </si>
  <si>
    <t>　　　　刑事侦查</t>
  </si>
  <si>
    <t>20101040207</t>
  </si>
  <si>
    <t>2040207</t>
  </si>
  <si>
    <t>　　　　经济犯罪侦查</t>
  </si>
  <si>
    <t>20101040208</t>
  </si>
  <si>
    <t>2040208</t>
  </si>
  <si>
    <t>　　　　出入境管理</t>
  </si>
  <si>
    <t>20101040211</t>
  </si>
  <si>
    <t>2040211</t>
  </si>
  <si>
    <t>　　　　禁毒管理</t>
  </si>
  <si>
    <t>20101040212</t>
  </si>
  <si>
    <t>2040212</t>
  </si>
  <si>
    <t>　　　　道路交通管理</t>
  </si>
  <si>
    <t>20101040217</t>
  </si>
  <si>
    <t>2040217</t>
  </si>
  <si>
    <t>　　　　拘押收教场所管理</t>
  </si>
  <si>
    <t>20101040221</t>
  </si>
  <si>
    <t>2040299</t>
  </si>
  <si>
    <t>　　　　其他公安支出</t>
  </si>
  <si>
    <t>201010404</t>
  </si>
  <si>
    <t>20404</t>
  </si>
  <si>
    <t>　　　检察</t>
  </si>
  <si>
    <t>20101040401</t>
  </si>
  <si>
    <t>2040401</t>
  </si>
  <si>
    <t>20101040404</t>
  </si>
  <si>
    <t>2040404</t>
  </si>
  <si>
    <t>　　　　查办和预防职务犯罪</t>
  </si>
  <si>
    <t>20101040405</t>
  </si>
  <si>
    <t>2040405</t>
  </si>
  <si>
    <t>　　　　公诉和审判监督</t>
  </si>
  <si>
    <t>20101040406</t>
  </si>
  <si>
    <t>2040406</t>
  </si>
  <si>
    <t>　　　　侦查监督</t>
  </si>
  <si>
    <t>20101040407</t>
  </si>
  <si>
    <t>2040407</t>
  </si>
  <si>
    <t>　　　　执行监督</t>
  </si>
  <si>
    <t>20101040408</t>
  </si>
  <si>
    <t>2040408</t>
  </si>
  <si>
    <t>　　　　控告申诉</t>
  </si>
  <si>
    <t>20101040409</t>
  </si>
  <si>
    <t>2040409</t>
  </si>
  <si>
    <t>　　　　“两房”建设</t>
  </si>
  <si>
    <t>20101040411</t>
  </si>
  <si>
    <t>2040499</t>
  </si>
  <si>
    <t>　　　　其他检察支出</t>
  </si>
  <si>
    <t>201010405</t>
  </si>
  <si>
    <t>20405</t>
  </si>
  <si>
    <t>　　　法院</t>
  </si>
  <si>
    <t>20101040501</t>
  </si>
  <si>
    <t>2040501</t>
  </si>
  <si>
    <t>20101040504</t>
  </si>
  <si>
    <t>2040504</t>
  </si>
  <si>
    <t>　　　　案件审判</t>
  </si>
  <si>
    <t>20101040505</t>
  </si>
  <si>
    <t>2040505</t>
  </si>
  <si>
    <t>　　　　案件执行</t>
  </si>
  <si>
    <t>20101040506</t>
  </si>
  <si>
    <t>2040506</t>
  </si>
  <si>
    <t>　　　　“两庭”建设</t>
  </si>
  <si>
    <t>20101040508</t>
  </si>
  <si>
    <t>2040599</t>
  </si>
  <si>
    <t>　　　　其他法院支出</t>
  </si>
  <si>
    <t>201010406</t>
  </si>
  <si>
    <t>20406</t>
  </si>
  <si>
    <t>　　　司法</t>
  </si>
  <si>
    <t>20101040601</t>
  </si>
  <si>
    <t>2040601</t>
  </si>
  <si>
    <t>20101040602</t>
  </si>
  <si>
    <t>2040602</t>
  </si>
  <si>
    <t>20101040604</t>
  </si>
  <si>
    <t>2040604</t>
  </si>
  <si>
    <t>　　　　基层司法业务</t>
  </si>
  <si>
    <t>20101040605</t>
  </si>
  <si>
    <t>2040605</t>
  </si>
  <si>
    <t>　　　　普法宣传</t>
  </si>
  <si>
    <t>20101040606</t>
  </si>
  <si>
    <t>2040606</t>
  </si>
  <si>
    <t>　　　　律师公证管理</t>
  </si>
  <si>
    <t>20101040607</t>
  </si>
  <si>
    <t>2040607</t>
  </si>
  <si>
    <t>　　　　法律援助</t>
  </si>
  <si>
    <t>20101040610</t>
  </si>
  <si>
    <t>2040610</t>
  </si>
  <si>
    <t>　　　　社区矫正</t>
  </si>
  <si>
    <t>20101040613</t>
  </si>
  <si>
    <t>2040699</t>
  </si>
  <si>
    <t>　　　　其他司法支出</t>
  </si>
  <si>
    <t>201010499</t>
  </si>
  <si>
    <t>20499</t>
  </si>
  <si>
    <t>　　　其他公共安全支出</t>
  </si>
  <si>
    <t>205</t>
  </si>
  <si>
    <t>　　五、教育支出</t>
  </si>
  <si>
    <t>201010501</t>
  </si>
  <si>
    <t>20501</t>
  </si>
  <si>
    <t>　　　教育管理事务</t>
  </si>
  <si>
    <t>20101050101</t>
  </si>
  <si>
    <t>2050101</t>
  </si>
  <si>
    <t>20101050104</t>
  </si>
  <si>
    <t>2050199</t>
  </si>
  <si>
    <t>　　　　其他教育管理事务支出</t>
  </si>
  <si>
    <t>201010502</t>
  </si>
  <si>
    <t>20502</t>
  </si>
  <si>
    <t>　　　普通教育</t>
  </si>
  <si>
    <t>20101050201</t>
  </si>
  <si>
    <t>2050201</t>
  </si>
  <si>
    <t>　　　　学前教育</t>
  </si>
  <si>
    <t>20101050202</t>
  </si>
  <si>
    <t>2050202</t>
  </si>
  <si>
    <t>　　　　小学教育</t>
  </si>
  <si>
    <t>20101050203</t>
  </si>
  <si>
    <t>2050203</t>
  </si>
  <si>
    <t>　　　　初中教育</t>
  </si>
  <si>
    <t>20101050204</t>
  </si>
  <si>
    <t>2050204</t>
  </si>
  <si>
    <t>　　　　高中教育</t>
  </si>
  <si>
    <t>20101050208</t>
  </si>
  <si>
    <t>2050299</t>
  </si>
  <si>
    <t>　　　　其他普通教育支出</t>
  </si>
  <si>
    <t>201010503</t>
  </si>
  <si>
    <t>20503</t>
  </si>
  <si>
    <t>　　　职业教育</t>
  </si>
  <si>
    <t>20101050302</t>
  </si>
  <si>
    <t>2050302</t>
  </si>
  <si>
    <t>　　　　中专教育</t>
  </si>
  <si>
    <t>20101050304</t>
  </si>
  <si>
    <t>2050304</t>
  </si>
  <si>
    <t>　　　　职业高中教育</t>
  </si>
  <si>
    <t>20101050306</t>
  </si>
  <si>
    <t>2050399</t>
  </si>
  <si>
    <t>　　　　其他职业教育支出</t>
  </si>
  <si>
    <t>201010507</t>
  </si>
  <si>
    <t>20507</t>
  </si>
  <si>
    <t>　　　特殊教育</t>
  </si>
  <si>
    <t>20101050701</t>
  </si>
  <si>
    <t>2050701</t>
  </si>
  <si>
    <t>　　　　特殊学校教育</t>
  </si>
  <si>
    <t>201010508</t>
  </si>
  <si>
    <t>20508</t>
  </si>
  <si>
    <t>　　　进修及培训</t>
  </si>
  <si>
    <t>20101050802</t>
  </si>
  <si>
    <t>2050802</t>
  </si>
  <si>
    <t>　　　　干部教育</t>
  </si>
  <si>
    <t>201010509</t>
  </si>
  <si>
    <t>20509</t>
  </si>
  <si>
    <t>　　　教育费附加安排的支出</t>
  </si>
  <si>
    <t>20101050901</t>
  </si>
  <si>
    <t>2050901</t>
  </si>
  <si>
    <t>　　　　农村中小学校舍建设</t>
  </si>
  <si>
    <t>20101050902</t>
  </si>
  <si>
    <t>2050902</t>
  </si>
  <si>
    <t>　　　　农村中小学教学设施</t>
  </si>
  <si>
    <t>20101050999</t>
  </si>
  <si>
    <t>2050999</t>
  </si>
  <si>
    <t>　　　　其他教育费附加安排的支出</t>
  </si>
  <si>
    <t>201010599</t>
  </si>
  <si>
    <t>20599</t>
  </si>
  <si>
    <t>　　　其他教育支出</t>
  </si>
  <si>
    <t>206</t>
  </si>
  <si>
    <t>　　六、科学技术支出</t>
  </si>
  <si>
    <t>201010601</t>
  </si>
  <si>
    <t>20601</t>
  </si>
  <si>
    <t>　　　科学技术管理事务</t>
  </si>
  <si>
    <t>20101060101</t>
  </si>
  <si>
    <t>2060101</t>
  </si>
  <si>
    <t>　　　　机构运行</t>
  </si>
  <si>
    <t>201010604</t>
  </si>
  <si>
    <t>20604</t>
  </si>
  <si>
    <t>　　　技术研究与开发</t>
  </si>
  <si>
    <t>20101060403</t>
  </si>
  <si>
    <t>2060403</t>
  </si>
  <si>
    <t>　　　　产业技术研究与开发</t>
  </si>
  <si>
    <t>20101060404</t>
  </si>
  <si>
    <t>2060404</t>
  </si>
  <si>
    <t>　　　　科技成果转化与扩散</t>
  </si>
  <si>
    <t>20101060499</t>
  </si>
  <si>
    <t>2060499</t>
  </si>
  <si>
    <t>　　　　其他技术研究与开发支出</t>
  </si>
  <si>
    <t>201010607</t>
  </si>
  <si>
    <t>20607</t>
  </si>
  <si>
    <t>　　　科学技术普及</t>
  </si>
  <si>
    <t>20101060701</t>
  </si>
  <si>
    <t>2060701</t>
  </si>
  <si>
    <t>20101060702</t>
  </si>
  <si>
    <t>2060702</t>
  </si>
  <si>
    <t>　　　　科普活动</t>
  </si>
  <si>
    <t>20101060799</t>
  </si>
  <si>
    <t>2060799</t>
  </si>
  <si>
    <t>　　　　其他科学技术普及支出</t>
  </si>
  <si>
    <t>201010608</t>
  </si>
  <si>
    <t>20608</t>
  </si>
  <si>
    <t>　　　科技交流与合作</t>
  </si>
  <si>
    <t>20101060802</t>
  </si>
  <si>
    <t>2060802</t>
  </si>
  <si>
    <t>　　　　重大科技合作项目</t>
  </si>
  <si>
    <t>20101060899</t>
  </si>
  <si>
    <t>2060899</t>
  </si>
  <si>
    <t>　　　　其他科技交流与合作支出</t>
  </si>
  <si>
    <t>201010699</t>
  </si>
  <si>
    <t>20699</t>
  </si>
  <si>
    <t>　　　其他科学技术支出</t>
  </si>
  <si>
    <t>20101069999</t>
  </si>
  <si>
    <t>2069999</t>
  </si>
  <si>
    <t>　　　　其他科学技术支出</t>
  </si>
  <si>
    <t>207</t>
  </si>
  <si>
    <t>　　七、文化体育与传媒支出</t>
  </si>
  <si>
    <t>201010701</t>
  </si>
  <si>
    <t>20701</t>
  </si>
  <si>
    <t>　　　文化</t>
  </si>
  <si>
    <t>20101070101</t>
  </si>
  <si>
    <t>2070101</t>
  </si>
  <si>
    <t>20101070102</t>
  </si>
  <si>
    <t>2070102</t>
  </si>
  <si>
    <t>20101070104</t>
  </si>
  <si>
    <t>2070104</t>
  </si>
  <si>
    <t>　　　　图书馆</t>
  </si>
  <si>
    <t>20101070109</t>
  </si>
  <si>
    <t>2070109</t>
  </si>
  <si>
    <t>　　　　群众文化</t>
  </si>
  <si>
    <t>20101070111</t>
  </si>
  <si>
    <t>2070111</t>
  </si>
  <si>
    <t>　　　　文化创作与保护</t>
  </si>
  <si>
    <t>20101070112</t>
  </si>
  <si>
    <t>2070112</t>
  </si>
  <si>
    <t>　　　　文化市场管理</t>
  </si>
  <si>
    <t>20101070199</t>
  </si>
  <si>
    <t>2070199</t>
  </si>
  <si>
    <t>　　　　其他文化支出</t>
  </si>
  <si>
    <t>201010702</t>
  </si>
  <si>
    <t>20702</t>
  </si>
  <si>
    <t>　　　文物</t>
  </si>
  <si>
    <t>20101070204</t>
  </si>
  <si>
    <t>2070204</t>
  </si>
  <si>
    <t>　　　　文物保护</t>
  </si>
  <si>
    <t>201010703</t>
  </si>
  <si>
    <t>20703</t>
  </si>
  <si>
    <t>　　　体育</t>
  </si>
  <si>
    <t>20101070301</t>
  </si>
  <si>
    <t>2070301</t>
  </si>
  <si>
    <t>20101070308</t>
  </si>
  <si>
    <t>2070308</t>
  </si>
  <si>
    <t>　　　　群众体育</t>
  </si>
  <si>
    <t>201010704</t>
  </si>
  <si>
    <t>20704</t>
  </si>
  <si>
    <t>　　　新闻出版广播影视</t>
  </si>
  <si>
    <t>20101070401</t>
  </si>
  <si>
    <t>2070401</t>
  </si>
  <si>
    <t>20101070404</t>
  </si>
  <si>
    <t>2070404</t>
  </si>
  <si>
    <t>　　　　广播</t>
  </si>
  <si>
    <t>20101070405</t>
  </si>
  <si>
    <t>2070405</t>
  </si>
  <si>
    <t>　　　　电视</t>
  </si>
  <si>
    <t>20101070406</t>
  </si>
  <si>
    <t>2070406</t>
  </si>
  <si>
    <t>　　　　电影</t>
  </si>
  <si>
    <t>20101070499</t>
  </si>
  <si>
    <t>2070499</t>
  </si>
  <si>
    <t>　　　　其他新闻出版广播影视支出</t>
  </si>
  <si>
    <t>201010799</t>
  </si>
  <si>
    <t>20799</t>
  </si>
  <si>
    <t>　　　其他文化体育与传媒支出</t>
  </si>
  <si>
    <t>20101079902</t>
  </si>
  <si>
    <t>2079902</t>
  </si>
  <si>
    <t>　　　　宣传文化发展专项支出</t>
  </si>
  <si>
    <t>20101079903</t>
  </si>
  <si>
    <t>2079903</t>
  </si>
  <si>
    <t>　　　　文化产业发展专项支出</t>
  </si>
  <si>
    <t>20101079999</t>
  </si>
  <si>
    <t>2079999</t>
  </si>
  <si>
    <t>　　　　其他文化体育与传媒支出</t>
  </si>
  <si>
    <t>208</t>
  </si>
  <si>
    <t>　　八、社会保障和就业支出</t>
  </si>
  <si>
    <t>201010801</t>
  </si>
  <si>
    <t>20801</t>
  </si>
  <si>
    <t>　　　人力资源和社会保障管理事务</t>
  </si>
  <si>
    <t>20101080101</t>
  </si>
  <si>
    <t>2080101</t>
  </si>
  <si>
    <t>20101080102</t>
  </si>
  <si>
    <t>2080102</t>
  </si>
  <si>
    <t>20101080104</t>
  </si>
  <si>
    <t>2080104</t>
  </si>
  <si>
    <t>　　　　综合业务管理</t>
  </si>
  <si>
    <t>20101080105</t>
  </si>
  <si>
    <t>2080105</t>
  </si>
  <si>
    <t>　　　　劳动保障监察</t>
  </si>
  <si>
    <t>20101080106</t>
  </si>
  <si>
    <t>2080106</t>
  </si>
  <si>
    <t>　　　　就业管理事务</t>
  </si>
  <si>
    <t>20101080107</t>
  </si>
  <si>
    <t>　　　　社会保险业务管理事务</t>
  </si>
  <si>
    <t>20101080109</t>
  </si>
  <si>
    <t>2080109</t>
  </si>
  <si>
    <t>　　　　社会保险经办机构</t>
  </si>
  <si>
    <t>20101080111</t>
  </si>
  <si>
    <t>2080111</t>
  </si>
  <si>
    <t>　　　　公共就业服务和职业技能鉴定机构</t>
  </si>
  <si>
    <t>20101080199</t>
  </si>
  <si>
    <t>2080199</t>
  </si>
  <si>
    <t>　　　　其他人力资源和社会保障管理事务支出</t>
  </si>
  <si>
    <t>201010802</t>
  </si>
  <si>
    <t>20802</t>
  </si>
  <si>
    <t>　　　民政管理事务</t>
  </si>
  <si>
    <t>20101080201</t>
  </si>
  <si>
    <t>2080201</t>
  </si>
  <si>
    <t>20101080204</t>
  </si>
  <si>
    <t>2080204</t>
  </si>
  <si>
    <t>　　　　拥军优属</t>
  </si>
  <si>
    <t>20101080205</t>
  </si>
  <si>
    <t>2080205</t>
  </si>
  <si>
    <t>　　　　老龄事务</t>
  </si>
  <si>
    <t>20101080207</t>
  </si>
  <si>
    <t>2080207</t>
  </si>
  <si>
    <t>　　　　行政区划和地名管理</t>
  </si>
  <si>
    <t>20101080208</t>
  </si>
  <si>
    <t>2080208</t>
  </si>
  <si>
    <t>　　　　基层政权和社区建设</t>
  </si>
  <si>
    <t>20101080209</t>
  </si>
  <si>
    <t>2080209</t>
  </si>
  <si>
    <t>　　　　部队供应</t>
  </si>
  <si>
    <t>20101080299</t>
  </si>
  <si>
    <t>2080299</t>
  </si>
  <si>
    <t>　　　　其他民政管理事务支出</t>
  </si>
  <si>
    <t>201010805</t>
  </si>
  <si>
    <t>20805</t>
  </si>
  <si>
    <t>　　　行政事业单位离退休</t>
  </si>
  <si>
    <t>20101080501</t>
  </si>
  <si>
    <t>2080501</t>
  </si>
  <si>
    <t>　　　　归口管理的行政单位离退休</t>
  </si>
  <si>
    <t>20101080502</t>
  </si>
  <si>
    <t>2080502</t>
  </si>
  <si>
    <t>　　　　事业单位离退休</t>
  </si>
  <si>
    <t>20101080503</t>
  </si>
  <si>
    <t>2080503</t>
  </si>
  <si>
    <t>　　　　离退休人员管理机构</t>
  </si>
  <si>
    <t>20101080504</t>
  </si>
  <si>
    <t>2080504</t>
  </si>
  <si>
    <t>　　　　未归口管理的行政单位离退休</t>
  </si>
  <si>
    <t>　　　　机关事业单位基本养老保险缴费支出</t>
  </si>
  <si>
    <t>　　　　机关事业单位职业年金缴费支出</t>
  </si>
  <si>
    <t>　　　　对机关事业单位基本养老保险基金的补助</t>
  </si>
  <si>
    <t>20101080599</t>
  </si>
  <si>
    <t>2080599</t>
  </si>
  <si>
    <t>　　　　其他行政事业单位离退休支出</t>
  </si>
  <si>
    <t>201010807</t>
  </si>
  <si>
    <t>20807</t>
  </si>
  <si>
    <t>　　　就业补助</t>
  </si>
  <si>
    <t>20101080711</t>
  </si>
  <si>
    <t>2080711</t>
  </si>
  <si>
    <t>　　　　就业见习补贴</t>
  </si>
  <si>
    <t>20101080712</t>
  </si>
  <si>
    <t>2080712</t>
  </si>
  <si>
    <t>　　　　高技能人才培养补助</t>
  </si>
  <si>
    <t>20101080713</t>
  </si>
  <si>
    <t>2080713</t>
  </si>
  <si>
    <t>　　　　求职创业补贴</t>
  </si>
  <si>
    <t>20101080799</t>
  </si>
  <si>
    <t>2080799</t>
  </si>
  <si>
    <t>　　　　其他就业补助支出</t>
  </si>
  <si>
    <t>201010808</t>
  </si>
  <si>
    <t>20808</t>
  </si>
  <si>
    <t>　　　抚恤</t>
  </si>
  <si>
    <t>20101080801</t>
  </si>
  <si>
    <t>2080801</t>
  </si>
  <si>
    <t>　　　　死亡抚恤</t>
  </si>
  <si>
    <t>20101080802</t>
  </si>
  <si>
    <t>2080802</t>
  </si>
  <si>
    <t>　　　　伤残抚恤</t>
  </si>
  <si>
    <t>20101080803</t>
  </si>
  <si>
    <t>2080803</t>
  </si>
  <si>
    <t>　　　　在乡复员、退伍军人生活补助</t>
  </si>
  <si>
    <t>20101080804</t>
  </si>
  <si>
    <t>2080804</t>
  </si>
  <si>
    <t>　　　　优抚事业单位支出</t>
  </si>
  <si>
    <t>20101080805</t>
  </si>
  <si>
    <t>2080805</t>
  </si>
  <si>
    <t>　　　　义务兵优待</t>
  </si>
  <si>
    <t>20101080806</t>
  </si>
  <si>
    <t>2080806</t>
  </si>
  <si>
    <t>　　　　农村籍退役士兵老年生活补助</t>
  </si>
  <si>
    <t>20101080899</t>
  </si>
  <si>
    <t>2080899</t>
  </si>
  <si>
    <t>　　　　其他优抚支出</t>
  </si>
  <si>
    <t>201010809</t>
  </si>
  <si>
    <t>20809</t>
  </si>
  <si>
    <t>　　　退役安置</t>
  </si>
  <si>
    <t>20101080901</t>
  </si>
  <si>
    <t>2080901</t>
  </si>
  <si>
    <t>　　　　退役士兵安置</t>
  </si>
  <si>
    <t>20101080902</t>
  </si>
  <si>
    <t>2080902</t>
  </si>
  <si>
    <t>　　　　军队移交政府的离退休人员安置</t>
  </si>
  <si>
    <t>20101080903</t>
  </si>
  <si>
    <t>2080903</t>
  </si>
  <si>
    <t>　　　　军队移交政府离退休干部管理机构</t>
  </si>
  <si>
    <t>20101080904</t>
  </si>
  <si>
    <t>2080904</t>
  </si>
  <si>
    <t>　　　　退役士兵管理教育</t>
  </si>
  <si>
    <t>201010810</t>
  </si>
  <si>
    <t>20810</t>
  </si>
  <si>
    <t>　　　社会福利</t>
  </si>
  <si>
    <t>20101081001</t>
  </si>
  <si>
    <t>2081001</t>
  </si>
  <si>
    <t>　　　　儿童福利</t>
  </si>
  <si>
    <t>20101081002</t>
  </si>
  <si>
    <t>2081002</t>
  </si>
  <si>
    <t>　　　　老年福利</t>
  </si>
  <si>
    <t>20101081004</t>
  </si>
  <si>
    <t>2081004</t>
  </si>
  <si>
    <t>　　　　殡葬</t>
  </si>
  <si>
    <t>20101081005</t>
  </si>
  <si>
    <t>2081005</t>
  </si>
  <si>
    <t>　　　　社会福利事业单位</t>
  </si>
  <si>
    <t>201010811</t>
  </si>
  <si>
    <t>20811</t>
  </si>
  <si>
    <t>　　　残疾人事业</t>
  </si>
  <si>
    <t>20101081101</t>
  </si>
  <si>
    <t>2081101</t>
  </si>
  <si>
    <t>20101081102</t>
  </si>
  <si>
    <t>2081102</t>
  </si>
  <si>
    <t>20101081104</t>
  </si>
  <si>
    <t>2081104</t>
  </si>
  <si>
    <t>　　　　残疾人康复</t>
  </si>
  <si>
    <t>20101081105</t>
  </si>
  <si>
    <t>2081105</t>
  </si>
  <si>
    <t>　　　　残疾人就业和扶贫</t>
  </si>
  <si>
    <t>　　　　残疾人生活和护理补贴</t>
  </si>
  <si>
    <t>20101081199</t>
  </si>
  <si>
    <t>2081199</t>
  </si>
  <si>
    <t>　　　　其他残疾人事业支出</t>
  </si>
  <si>
    <t>201010815</t>
  </si>
  <si>
    <t>20815</t>
  </si>
  <si>
    <t>　　　自然灾害生活救助</t>
  </si>
  <si>
    <t>20101081501</t>
  </si>
  <si>
    <t>2081501</t>
  </si>
  <si>
    <t>　　　　中央自然灾害生活补助</t>
  </si>
  <si>
    <t>20101081502</t>
  </si>
  <si>
    <t>2081502</t>
  </si>
  <si>
    <t>　　　　地方自然灾害生活补助</t>
  </si>
  <si>
    <t>201010816</t>
  </si>
  <si>
    <t>20816</t>
  </si>
  <si>
    <t>　　　红十字事业</t>
  </si>
  <si>
    <t>20101081601</t>
  </si>
  <si>
    <t>2081601</t>
  </si>
  <si>
    <t>201010819</t>
  </si>
  <si>
    <t>20819</t>
  </si>
  <si>
    <t>　　　最低生活保障</t>
  </si>
  <si>
    <t>20101081901</t>
  </si>
  <si>
    <t>2081901</t>
  </si>
  <si>
    <t>　　　　城市最低生活保障金支出</t>
  </si>
  <si>
    <t>20101081902</t>
  </si>
  <si>
    <t>2081902</t>
  </si>
  <si>
    <t>　　　　农村最低生活保障金支出</t>
  </si>
  <si>
    <t>201010820</t>
  </si>
  <si>
    <t>20820</t>
  </si>
  <si>
    <t>　　　临时救助</t>
  </si>
  <si>
    <t>20101082001</t>
  </si>
  <si>
    <t>2082001</t>
  </si>
  <si>
    <t>　　　　临时救助支出</t>
  </si>
  <si>
    <t>20101082002</t>
  </si>
  <si>
    <t>2082002</t>
  </si>
  <si>
    <t>　　　　流浪乞讨人员救助支出</t>
  </si>
  <si>
    <t>201010821</t>
  </si>
  <si>
    <t>20821</t>
  </si>
  <si>
    <t>　　　特困人员救助供养</t>
  </si>
  <si>
    <t>20101082101</t>
  </si>
  <si>
    <t>2082101</t>
  </si>
  <si>
    <t>　　　　城市特困人员救助供养支出</t>
  </si>
  <si>
    <t>20101082102</t>
  </si>
  <si>
    <t>2082102</t>
  </si>
  <si>
    <t>　　　　农村特困人员救助供养支出</t>
  </si>
  <si>
    <t>201010825</t>
  </si>
  <si>
    <t>20825</t>
  </si>
  <si>
    <t>　　　其他生活救助</t>
  </si>
  <si>
    <t>20101082501</t>
  </si>
  <si>
    <t>2082501</t>
  </si>
  <si>
    <t>　　　　其他城市生活救助</t>
  </si>
  <si>
    <t>20101082502</t>
  </si>
  <si>
    <t>2082502</t>
  </si>
  <si>
    <t>　　　　其他农村生活救助</t>
  </si>
  <si>
    <t>　　　财政对基本养老保险基金的补助</t>
  </si>
  <si>
    <t>　　　　财政对企业职工基本养老保险基金的补助</t>
  </si>
  <si>
    <t>　　　　财政对城乡居民基本养老保险基金的补助</t>
  </si>
  <si>
    <t>　　　　财政对其他基本养老保险基金的补助</t>
  </si>
  <si>
    <t>　　　财政对其他社会保险基金的补助</t>
  </si>
  <si>
    <t>　　　　财政对失业保险基金的补助</t>
  </si>
  <si>
    <t>　　　　财政对工伤保险基金的补助</t>
  </si>
  <si>
    <t>　　　　财政对生育保险基金的补助</t>
  </si>
  <si>
    <t>201010899</t>
  </si>
  <si>
    <t>20899</t>
  </si>
  <si>
    <t>　　　其他社会保障和就业支出</t>
  </si>
  <si>
    <t>20101089901</t>
  </si>
  <si>
    <t>2089901</t>
  </si>
  <si>
    <t>　　　　其他社会保障和就业支出</t>
  </si>
  <si>
    <t>2010110</t>
  </si>
  <si>
    <t>210</t>
  </si>
  <si>
    <t>　　九、医疗卫生与计划生育支出</t>
  </si>
  <si>
    <t>201011001</t>
  </si>
  <si>
    <t>21001</t>
  </si>
  <si>
    <t>　　　医疗卫生与计划生育管理事务</t>
  </si>
  <si>
    <t>20101100101</t>
  </si>
  <si>
    <t>2100101</t>
  </si>
  <si>
    <t>20101100102</t>
  </si>
  <si>
    <t>2100102</t>
  </si>
  <si>
    <t>20101100199</t>
  </si>
  <si>
    <t>2100199</t>
  </si>
  <si>
    <t>　　　　其他医疗卫生与计划生育管理事务支出</t>
  </si>
  <si>
    <t>201011002</t>
  </si>
  <si>
    <t>21002</t>
  </si>
  <si>
    <t>　　　公立医院</t>
  </si>
  <si>
    <t>20101100201</t>
  </si>
  <si>
    <t>2100201</t>
  </si>
  <si>
    <t>　　　　综合医院</t>
  </si>
  <si>
    <t>20101100202</t>
  </si>
  <si>
    <t>2100202</t>
  </si>
  <si>
    <t>　　　　中医（民族）医院</t>
  </si>
  <si>
    <t>20101100299</t>
  </si>
  <si>
    <t>2100299</t>
  </si>
  <si>
    <t>　　　　其他公立医院支出</t>
  </si>
  <si>
    <t>201011003</t>
  </si>
  <si>
    <t>21003</t>
  </si>
  <si>
    <t>　　　基层医疗卫生机构</t>
  </si>
  <si>
    <t>20101100301</t>
  </si>
  <si>
    <t>2100301</t>
  </si>
  <si>
    <t>　　　　城市社区卫生机构</t>
  </si>
  <si>
    <t>20101100302</t>
  </si>
  <si>
    <t>2100302</t>
  </si>
  <si>
    <t>　　　　乡镇卫生院</t>
  </si>
  <si>
    <t>20101100399</t>
  </si>
  <si>
    <t>2100399</t>
  </si>
  <si>
    <t>　　　　其他基层医疗卫生机构支出</t>
  </si>
  <si>
    <t>201011004</t>
  </si>
  <si>
    <t>21004</t>
  </si>
  <si>
    <t>　　　公共卫生</t>
  </si>
  <si>
    <t>20101100401</t>
  </si>
  <si>
    <t>2100401</t>
  </si>
  <si>
    <t>　　　　疾病预防控制机构</t>
  </si>
  <si>
    <t>20101100402</t>
  </si>
  <si>
    <t>2100402</t>
  </si>
  <si>
    <t>　　　　卫生监督机构</t>
  </si>
  <si>
    <t>20101100403</t>
  </si>
  <si>
    <t>2100403</t>
  </si>
  <si>
    <t>　　　　妇幼保健机构</t>
  </si>
  <si>
    <t>20101100405</t>
  </si>
  <si>
    <t>2100405</t>
  </si>
  <si>
    <t>　　　　应急救治机构</t>
  </si>
  <si>
    <t>20101100408</t>
  </si>
  <si>
    <t>2100408</t>
  </si>
  <si>
    <t>　　　　基本公共卫生服务</t>
  </si>
  <si>
    <t>20101100409</t>
  </si>
  <si>
    <t>2100409</t>
  </si>
  <si>
    <t>　　　　重大公共卫生专项</t>
  </si>
  <si>
    <t>20101100499</t>
  </si>
  <si>
    <t>2100499</t>
  </si>
  <si>
    <t>　　　　其他公共卫生支出</t>
  </si>
  <si>
    <t>201011006</t>
  </si>
  <si>
    <t>21006</t>
  </si>
  <si>
    <t>　　　中医药</t>
  </si>
  <si>
    <t>20101100601</t>
  </si>
  <si>
    <t>2100601</t>
  </si>
  <si>
    <t>　　　　中医（民族医）药专项</t>
  </si>
  <si>
    <t>201011007</t>
  </si>
  <si>
    <t>21007</t>
  </si>
  <si>
    <t>　　　计划生育事务</t>
  </si>
  <si>
    <t>20101100717</t>
  </si>
  <si>
    <t>2100717</t>
  </si>
  <si>
    <t>　　　　计划生育服务</t>
  </si>
  <si>
    <t>20101100799</t>
  </si>
  <si>
    <t>2100799</t>
  </si>
  <si>
    <t>　　　　其他计划生育事务支出</t>
  </si>
  <si>
    <t>201011010</t>
  </si>
  <si>
    <t>21010</t>
  </si>
  <si>
    <t>　　　食品和药品监督管理事务</t>
  </si>
  <si>
    <t>20101101001</t>
  </si>
  <si>
    <t>2101001</t>
  </si>
  <si>
    <t>20101101012</t>
  </si>
  <si>
    <t>2101012</t>
  </si>
  <si>
    <t>　　　　药品事务</t>
  </si>
  <si>
    <t>20101101014</t>
  </si>
  <si>
    <t>2101014</t>
  </si>
  <si>
    <t>　　　　化妆品事务</t>
  </si>
  <si>
    <t>20101101015</t>
  </si>
  <si>
    <t>2101015</t>
  </si>
  <si>
    <t>　　　　医疗器械事务</t>
  </si>
  <si>
    <t>20101101016</t>
  </si>
  <si>
    <t>2101016</t>
  </si>
  <si>
    <t>　　　　食品安全事务</t>
  </si>
  <si>
    <t>20101101099</t>
  </si>
  <si>
    <t>2101099</t>
  </si>
  <si>
    <t>　　　　其他食品和药品监督管理事务支出</t>
  </si>
  <si>
    <t>　　　行政事业单位医疗</t>
  </si>
  <si>
    <t>　　　　行政单位医疗</t>
  </si>
  <si>
    <t>　　　　事业单位医疗</t>
  </si>
  <si>
    <t>　　　财政对基本医疗保险基金的补助</t>
  </si>
  <si>
    <t>　　　　财政对城镇职工基本医疗保险基金的补助</t>
  </si>
  <si>
    <t>　　　　财政对城乡居民基本医疗保险基金的补助</t>
  </si>
  <si>
    <t>　　　　财政对新型农村合作医疗基金的补助</t>
  </si>
  <si>
    <t>　　　　财政对城镇居民基本医疗保险基金的补助</t>
  </si>
  <si>
    <t>　　　医疗救助</t>
  </si>
  <si>
    <t>　　　　城乡医疗救助</t>
  </si>
  <si>
    <t>　　　优抚对象医疗</t>
  </si>
  <si>
    <t>　　　　优抚对象医疗补助</t>
  </si>
  <si>
    <t>201011099</t>
  </si>
  <si>
    <t>21099</t>
  </si>
  <si>
    <t>　　　其他医疗卫生与计划生育支出</t>
  </si>
  <si>
    <t>20101109901</t>
  </si>
  <si>
    <t>2109901</t>
  </si>
  <si>
    <t>　　　　其他医疗卫生与计划生育支出</t>
  </si>
  <si>
    <t>2010111</t>
  </si>
  <si>
    <t>211</t>
  </si>
  <si>
    <t>　　十、节能环保支出</t>
  </si>
  <si>
    <t>201011101</t>
  </si>
  <si>
    <t>21101</t>
  </si>
  <si>
    <t>　　　环境保护管理事务</t>
  </si>
  <si>
    <t>20101110101</t>
  </si>
  <si>
    <t>2110101</t>
  </si>
  <si>
    <t>20101110105</t>
  </si>
  <si>
    <t>2110105</t>
  </si>
  <si>
    <t>　　　　环境保护法规、规划及标准</t>
  </si>
  <si>
    <t>20101110199</t>
  </si>
  <si>
    <t>2110199</t>
  </si>
  <si>
    <t>　　　　其他环境保护管理事务支出</t>
  </si>
  <si>
    <t>201011102</t>
  </si>
  <si>
    <t>21102</t>
  </si>
  <si>
    <t>　　　环境监测与监察</t>
  </si>
  <si>
    <t>20101110299</t>
  </si>
  <si>
    <t>2110299</t>
  </si>
  <si>
    <t>　　　　其他环境监测与监察支出</t>
  </si>
  <si>
    <t>201011103</t>
  </si>
  <si>
    <t>21103</t>
  </si>
  <si>
    <t>　　　污染防治</t>
  </si>
  <si>
    <t>20101110302</t>
  </si>
  <si>
    <t>2110302</t>
  </si>
  <si>
    <t>　　　　水体</t>
  </si>
  <si>
    <t>20101110304</t>
  </si>
  <si>
    <t>2110304</t>
  </si>
  <si>
    <t>　　　　固体废弃物与化学品</t>
  </si>
  <si>
    <t>20101110399</t>
  </si>
  <si>
    <t>2110399</t>
  </si>
  <si>
    <t>　　　　其他污染防治支出</t>
  </si>
  <si>
    <t>201011104</t>
  </si>
  <si>
    <t>21104</t>
  </si>
  <si>
    <t>　　　自然生态保护</t>
  </si>
  <si>
    <t>20101110401</t>
  </si>
  <si>
    <t>2110401</t>
  </si>
  <si>
    <t>　　　　生态保护</t>
  </si>
  <si>
    <t>20101110402</t>
  </si>
  <si>
    <t>2110402</t>
  </si>
  <si>
    <t>　　　　农村环境保护</t>
  </si>
  <si>
    <t>201011105</t>
  </si>
  <si>
    <t>21105</t>
  </si>
  <si>
    <t>　　　天然林保护</t>
  </si>
  <si>
    <t>20101110501</t>
  </si>
  <si>
    <t>2110501</t>
  </si>
  <si>
    <t>　　　　森林管护</t>
  </si>
  <si>
    <t>201011106</t>
  </si>
  <si>
    <t>21106</t>
  </si>
  <si>
    <t>　　　退耕还林</t>
  </si>
  <si>
    <t>20101110602</t>
  </si>
  <si>
    <t>2110602</t>
  </si>
  <si>
    <t>　　　　退耕现金</t>
  </si>
  <si>
    <t>20101110699</t>
  </si>
  <si>
    <t>2110699</t>
  </si>
  <si>
    <t>　　　　其他退耕还林支出</t>
  </si>
  <si>
    <t>201011110</t>
  </si>
  <si>
    <t>21110</t>
  </si>
  <si>
    <t>201011199</t>
  </si>
  <si>
    <t>21199</t>
  </si>
  <si>
    <t>　　　其他节能环保支出</t>
  </si>
  <si>
    <t>2010112</t>
  </si>
  <si>
    <t>212</t>
  </si>
  <si>
    <t>　　十一、城乡社区支出</t>
  </si>
  <si>
    <t>201011201</t>
  </si>
  <si>
    <t>21201</t>
  </si>
  <si>
    <t>　　　城乡社区管理事务</t>
  </si>
  <si>
    <t>20101120101</t>
  </si>
  <si>
    <t>2120101</t>
  </si>
  <si>
    <t>20101120102</t>
  </si>
  <si>
    <t>2120102</t>
  </si>
  <si>
    <t>20101120104</t>
  </si>
  <si>
    <t>2120104</t>
  </si>
  <si>
    <t>　　　　城管执法</t>
  </si>
  <si>
    <t>20101120199</t>
  </si>
  <si>
    <t>2120199</t>
  </si>
  <si>
    <t>　　　　其他城乡社区管理事务支出</t>
  </si>
  <si>
    <t>201011202</t>
  </si>
  <si>
    <t>21202</t>
  </si>
  <si>
    <t>　　　城乡社区规划与管理</t>
  </si>
  <si>
    <t>201011203</t>
  </si>
  <si>
    <t>21203</t>
  </si>
  <si>
    <t>　　　城乡社区公共设施</t>
  </si>
  <si>
    <t>20101120303</t>
  </si>
  <si>
    <t>2120303</t>
  </si>
  <si>
    <t>　　　　小城镇基础设施建设</t>
  </si>
  <si>
    <t>20101120399</t>
  </si>
  <si>
    <t>2120399</t>
  </si>
  <si>
    <t>　　　　其他城乡社区公共设施支出</t>
  </si>
  <si>
    <t>201011205</t>
  </si>
  <si>
    <t>21205</t>
  </si>
  <si>
    <t>　　　城乡社区环境卫生</t>
  </si>
  <si>
    <t>201011299</t>
  </si>
  <si>
    <t>21299</t>
  </si>
  <si>
    <t>　　　其他城乡社区支出</t>
  </si>
  <si>
    <t>2010113</t>
  </si>
  <si>
    <t>213</t>
  </si>
  <si>
    <t>　　十二、农林水支出</t>
  </si>
  <si>
    <t>201011301</t>
  </si>
  <si>
    <t>21301</t>
  </si>
  <si>
    <t>　　　农业</t>
  </si>
  <si>
    <t>20101130101</t>
  </si>
  <si>
    <t>2130101</t>
  </si>
  <si>
    <t>20101130104</t>
  </si>
  <si>
    <t>2130104</t>
  </si>
  <si>
    <t>20101130105</t>
  </si>
  <si>
    <t>2130105</t>
  </si>
  <si>
    <t>　　　　农垦运行</t>
  </si>
  <si>
    <t>20101130106</t>
  </si>
  <si>
    <t>2130106</t>
  </si>
  <si>
    <t>　　　　科技转化与推广服务</t>
  </si>
  <si>
    <t>20101130108</t>
  </si>
  <si>
    <t>2130108</t>
  </si>
  <si>
    <t>　　　　病虫害控制</t>
  </si>
  <si>
    <t>20101130109</t>
  </si>
  <si>
    <t>2130109</t>
  </si>
  <si>
    <t>　　　　农产品质量安全</t>
  </si>
  <si>
    <t>20101130110</t>
  </si>
  <si>
    <t>2130110</t>
  </si>
  <si>
    <t>　　　　执法监管</t>
  </si>
  <si>
    <t>20101130111</t>
  </si>
  <si>
    <t>2130111</t>
  </si>
  <si>
    <t>　　　　统计监测与信息服务</t>
  </si>
  <si>
    <t>20101130112</t>
  </si>
  <si>
    <t>2130112</t>
  </si>
  <si>
    <t>　　　　农业行业业务管理</t>
  </si>
  <si>
    <t>20101130119</t>
  </si>
  <si>
    <t>2130119</t>
  </si>
  <si>
    <t>　　　　防灾救灾</t>
  </si>
  <si>
    <t>20101130120</t>
  </si>
  <si>
    <t>2130120</t>
  </si>
  <si>
    <t>　　　　稳定农民收入补贴</t>
  </si>
  <si>
    <t>20101130121</t>
  </si>
  <si>
    <t>2130121</t>
  </si>
  <si>
    <t>　　　　农业结构调整补贴</t>
  </si>
  <si>
    <t>20101130122</t>
  </si>
  <si>
    <t>2130122</t>
  </si>
  <si>
    <t>　　　　农业生产支持补贴</t>
  </si>
  <si>
    <t>20101130124</t>
  </si>
  <si>
    <t>2130124</t>
  </si>
  <si>
    <t>　　　　农业组织化与产业化经营</t>
  </si>
  <si>
    <t>20101130126</t>
  </si>
  <si>
    <t>2130126</t>
  </si>
  <si>
    <t>　　　　农村公益事业</t>
  </si>
  <si>
    <t>20101130135</t>
  </si>
  <si>
    <t>2130135</t>
  </si>
  <si>
    <t>　　　　农业资源保护修复与利用</t>
  </si>
  <si>
    <t>20101130142</t>
  </si>
  <si>
    <t>2130142</t>
  </si>
  <si>
    <t>　　　　农村道路建设</t>
  </si>
  <si>
    <t>20101130152</t>
  </si>
  <si>
    <t>2130152</t>
  </si>
  <si>
    <t>　　　　对高校毕业生到基层任职补助</t>
  </si>
  <si>
    <t>20101130199</t>
  </si>
  <si>
    <t>2130199</t>
  </si>
  <si>
    <t>　　　　其他农业支出</t>
  </si>
  <si>
    <t>201011302</t>
  </si>
  <si>
    <t>21302</t>
  </si>
  <si>
    <t>　　　林业</t>
  </si>
  <si>
    <t>20101130201</t>
  </si>
  <si>
    <t>2130201</t>
  </si>
  <si>
    <t>20101130202</t>
  </si>
  <si>
    <t>2130202</t>
  </si>
  <si>
    <t>20101130204</t>
  </si>
  <si>
    <t>2130204</t>
  </si>
  <si>
    <t>　　　　林业事业机构</t>
  </si>
  <si>
    <t>20101130205</t>
  </si>
  <si>
    <t>2130205</t>
  </si>
  <si>
    <t>　　　　森林培育</t>
  </si>
  <si>
    <t>20101130206</t>
  </si>
  <si>
    <t>2130206</t>
  </si>
  <si>
    <t>　　　　林业技术推广</t>
  </si>
  <si>
    <t>20101130209</t>
  </si>
  <si>
    <t>2130209</t>
  </si>
  <si>
    <t>　　　　森林生态效益补偿</t>
  </si>
  <si>
    <t>20101130213</t>
  </si>
  <si>
    <t>2130213</t>
  </si>
  <si>
    <t>　　　　林业执法与监督</t>
  </si>
  <si>
    <t>20101130221</t>
  </si>
  <si>
    <t>2130221</t>
  </si>
  <si>
    <t>　　　　林业产业化</t>
  </si>
  <si>
    <t>20101130227</t>
  </si>
  <si>
    <t>2130227</t>
  </si>
  <si>
    <t>　　　　林业贷款贴息</t>
  </si>
  <si>
    <t>20101130234</t>
  </si>
  <si>
    <t>2130234</t>
  </si>
  <si>
    <t>　　　　林业防灾减灾</t>
  </si>
  <si>
    <t>20101130299</t>
  </si>
  <si>
    <t>2130299</t>
  </si>
  <si>
    <t>　　　　其他林业支出</t>
  </si>
  <si>
    <t>201011303</t>
  </si>
  <si>
    <t>21303</t>
  </si>
  <si>
    <t>　　　水利</t>
  </si>
  <si>
    <t>20101130301</t>
  </si>
  <si>
    <t>2130301</t>
  </si>
  <si>
    <t>20101130302</t>
  </si>
  <si>
    <t>2130302</t>
  </si>
  <si>
    <t>20101130304</t>
  </si>
  <si>
    <t>2130304</t>
  </si>
  <si>
    <t>　　　　水利行业业务管理</t>
  </si>
  <si>
    <t>20101130305</t>
  </si>
  <si>
    <t>2130305</t>
  </si>
  <si>
    <t>　　　　水利工程建设</t>
  </si>
  <si>
    <t>20101130306</t>
  </si>
  <si>
    <t>2130306</t>
  </si>
  <si>
    <t>　　　　水利工程运行与维护</t>
  </si>
  <si>
    <t>20101130308</t>
  </si>
  <si>
    <t>2130308</t>
  </si>
  <si>
    <t>　　　　水利前期工作</t>
  </si>
  <si>
    <t>20101130310</t>
  </si>
  <si>
    <t>2130310</t>
  </si>
  <si>
    <t>　　　　水土保持</t>
  </si>
  <si>
    <t>20101130312</t>
  </si>
  <si>
    <t>2130312</t>
  </si>
  <si>
    <t>　　　　水质监测</t>
  </si>
  <si>
    <t>20101130314</t>
  </si>
  <si>
    <t>2130314</t>
  </si>
  <si>
    <t>　　　　防汛</t>
  </si>
  <si>
    <t>20101130315</t>
  </si>
  <si>
    <t>2130315</t>
  </si>
  <si>
    <t>　　　　抗旱</t>
  </si>
  <si>
    <t>20101130316</t>
  </si>
  <si>
    <t>2130316</t>
  </si>
  <si>
    <t>　　　　农田水利</t>
  </si>
  <si>
    <t>20101130335</t>
  </si>
  <si>
    <t>2130335</t>
  </si>
  <si>
    <t>　　　　农村人畜饮水</t>
  </si>
  <si>
    <t>20101130399</t>
  </si>
  <si>
    <t>2130399</t>
  </si>
  <si>
    <t>　　　　其他水利支出</t>
  </si>
  <si>
    <t>201011305</t>
  </si>
  <si>
    <t>21305</t>
  </si>
  <si>
    <t>　　　扶贫</t>
  </si>
  <si>
    <t>20101130501</t>
  </si>
  <si>
    <t>2130501</t>
  </si>
  <si>
    <t>20101130502</t>
  </si>
  <si>
    <t>2130502</t>
  </si>
  <si>
    <t>20101130504</t>
  </si>
  <si>
    <t>2130504</t>
  </si>
  <si>
    <t>　　　　农村基础设施建设</t>
  </si>
  <si>
    <t>20101130505</t>
  </si>
  <si>
    <t>2130505</t>
  </si>
  <si>
    <t>　　　　生产发展</t>
  </si>
  <si>
    <t>20101130506</t>
  </si>
  <si>
    <t>2130506</t>
  </si>
  <si>
    <t>　　　　社会发展</t>
  </si>
  <si>
    <t>20101130507</t>
  </si>
  <si>
    <t>2130507</t>
  </si>
  <si>
    <t>　　　　扶贫贷款奖补和贴息</t>
  </si>
  <si>
    <t>20101130599</t>
  </si>
  <si>
    <t>2130599</t>
  </si>
  <si>
    <t>　　　　其他扶贫支出</t>
  </si>
  <si>
    <t>201011306</t>
  </si>
  <si>
    <t>21306</t>
  </si>
  <si>
    <t>　　　农业综合开发</t>
  </si>
  <si>
    <t>20101130601</t>
  </si>
  <si>
    <t>2130601</t>
  </si>
  <si>
    <t>20101130602</t>
  </si>
  <si>
    <t>2130602</t>
  </si>
  <si>
    <t>　　　　土地治理</t>
  </si>
  <si>
    <t>20101130699</t>
  </si>
  <si>
    <t>2130699</t>
  </si>
  <si>
    <t>　　　　其他农业综合开发支出</t>
  </si>
  <si>
    <t>201011307</t>
  </si>
  <si>
    <t>21307</t>
  </si>
  <si>
    <t>　　　农村综合改革</t>
  </si>
  <si>
    <t>20101130701</t>
  </si>
  <si>
    <t>2130701</t>
  </si>
  <si>
    <t>　　　　对村级一事一议的补助</t>
  </si>
  <si>
    <t>20101130705</t>
  </si>
  <si>
    <t>2130705</t>
  </si>
  <si>
    <t>　　　　对村民委员会和村党支部的补助</t>
  </si>
  <si>
    <t>201011308</t>
  </si>
  <si>
    <t>21308</t>
  </si>
  <si>
    <t>　　　普惠金融发展支出</t>
  </si>
  <si>
    <t>20101130803</t>
  </si>
  <si>
    <t>2130803</t>
  </si>
  <si>
    <t>　　　　农业保险保费补贴</t>
  </si>
  <si>
    <t>20101130804</t>
  </si>
  <si>
    <t>2130804</t>
  </si>
  <si>
    <t>　　　　创业担保贷款贴息</t>
  </si>
  <si>
    <t>201011399</t>
  </si>
  <si>
    <t>21399</t>
  </si>
  <si>
    <t>　　　其他农林水事务支出</t>
  </si>
  <si>
    <t>20101139999</t>
  </si>
  <si>
    <t>2139999</t>
  </si>
  <si>
    <t>　　　　其他农林水事务支出</t>
  </si>
  <si>
    <t>2010114</t>
  </si>
  <si>
    <t>214</t>
  </si>
  <si>
    <t>　　十三、交通运输支出</t>
  </si>
  <si>
    <t>201011401</t>
  </si>
  <si>
    <t>21401</t>
  </si>
  <si>
    <t>　　　公路水路运输</t>
  </si>
  <si>
    <t>20101140101</t>
  </si>
  <si>
    <t>2140101</t>
  </si>
  <si>
    <t>20101140102</t>
  </si>
  <si>
    <t>2140102</t>
  </si>
  <si>
    <t>20101140104</t>
  </si>
  <si>
    <t>2140104</t>
  </si>
  <si>
    <t>　　　　公路建设</t>
  </si>
  <si>
    <t>20101140106</t>
  </si>
  <si>
    <t>2140106</t>
  </si>
  <si>
    <t>　　　　公路养护</t>
  </si>
  <si>
    <t>20101140112</t>
  </si>
  <si>
    <t>2140112</t>
  </si>
  <si>
    <t>　　　　公路运输管理</t>
  </si>
  <si>
    <t>20101140138</t>
  </si>
  <si>
    <t>2140138</t>
  </si>
  <si>
    <t>　　　　口岸建设</t>
  </si>
  <si>
    <t>20101140139</t>
  </si>
  <si>
    <t>2140139</t>
  </si>
  <si>
    <t>　　　　取消政府还贷二级公路收费专项支出</t>
  </si>
  <si>
    <t>20101140199</t>
  </si>
  <si>
    <t>2140199</t>
  </si>
  <si>
    <t>　　　　其他公路水路运输支出</t>
  </si>
  <si>
    <t>201011404</t>
  </si>
  <si>
    <t>21404</t>
  </si>
  <si>
    <t>　　　成品油价格改革对交通运输的补贴</t>
  </si>
  <si>
    <t>20101140401</t>
  </si>
  <si>
    <t>2140401</t>
  </si>
  <si>
    <t>　　　　对城市公交的补贴</t>
  </si>
  <si>
    <t>20101140402</t>
  </si>
  <si>
    <t>2140402</t>
  </si>
  <si>
    <t>　　　　对农村道路客运的补贴</t>
  </si>
  <si>
    <t>20101140403</t>
  </si>
  <si>
    <t>2140403</t>
  </si>
  <si>
    <t>　　　　对出租车的补贴</t>
  </si>
  <si>
    <t>201011406</t>
  </si>
  <si>
    <t>21406</t>
  </si>
  <si>
    <t>　　　车辆购置税支出</t>
  </si>
  <si>
    <t>20101140601</t>
  </si>
  <si>
    <t>2140601</t>
  </si>
  <si>
    <t>　　　　车辆购置税用于公路等基础设施建设支出</t>
  </si>
  <si>
    <t>20101140602</t>
  </si>
  <si>
    <t>2140602</t>
  </si>
  <si>
    <t>　　　　车辆购置税用于农村公路建设支出</t>
  </si>
  <si>
    <t>20101140699</t>
  </si>
  <si>
    <t>2140699</t>
  </si>
  <si>
    <t>　　　　车辆购置税其他支出</t>
  </si>
  <si>
    <t>201011499</t>
  </si>
  <si>
    <t>21499</t>
  </si>
  <si>
    <t>　　　其他交通运输支出</t>
  </si>
  <si>
    <t>20101149999</t>
  </si>
  <si>
    <t>2149999</t>
  </si>
  <si>
    <t>　　　　其他交通运输支出</t>
  </si>
  <si>
    <t>2010115</t>
  </si>
  <si>
    <t>215</t>
  </si>
  <si>
    <t>　　十四、资源勘探信息等支出</t>
  </si>
  <si>
    <t>201011502</t>
  </si>
  <si>
    <t>21502</t>
  </si>
  <si>
    <t>　　　制造业</t>
  </si>
  <si>
    <t>20101150299</t>
  </si>
  <si>
    <t>2150299</t>
  </si>
  <si>
    <t>　　　　其他制造业支出</t>
  </si>
  <si>
    <t>201011505</t>
  </si>
  <si>
    <t>21505</t>
  </si>
  <si>
    <t>　　　工业和信息产业监管</t>
  </si>
  <si>
    <t>20101150510</t>
  </si>
  <si>
    <t>2150510</t>
  </si>
  <si>
    <t>　　　　工业和信息产业支持</t>
  </si>
  <si>
    <t>201011506</t>
  </si>
  <si>
    <t>21506</t>
  </si>
  <si>
    <t>　　　安全生产监管</t>
  </si>
  <si>
    <t>20101150601</t>
  </si>
  <si>
    <t>2150601</t>
  </si>
  <si>
    <t>20101150605</t>
  </si>
  <si>
    <t>2150605</t>
  </si>
  <si>
    <t>　　　　安全监管监察专项</t>
  </si>
  <si>
    <t>20101150606</t>
  </si>
  <si>
    <t>2150606</t>
  </si>
  <si>
    <t>　　　　应急救援支出</t>
  </si>
  <si>
    <t>20101150607</t>
  </si>
  <si>
    <t>2150607</t>
  </si>
  <si>
    <t>　　　　煤炭安全</t>
  </si>
  <si>
    <t>20101150699</t>
  </si>
  <si>
    <t>2150699</t>
  </si>
  <si>
    <t>　　　　其他安全生产监管支出</t>
  </si>
  <si>
    <t>201011508</t>
  </si>
  <si>
    <t>21508</t>
  </si>
  <si>
    <t>　　　支持中小企业发展和管理支出</t>
  </si>
  <si>
    <t>20101150801</t>
  </si>
  <si>
    <t>2150801</t>
  </si>
  <si>
    <t>20101150805</t>
  </si>
  <si>
    <t>2150805</t>
  </si>
  <si>
    <t>　　　　中小企业发展专项</t>
  </si>
  <si>
    <t>20101150899</t>
  </si>
  <si>
    <t>2150899</t>
  </si>
  <si>
    <t>　　　　其他支持中小企业发展和管理支出</t>
  </si>
  <si>
    <t>201011599</t>
  </si>
  <si>
    <t>21599</t>
  </si>
  <si>
    <t>　　　其他资源勘探信息等支出</t>
  </si>
  <si>
    <t>20101159903</t>
  </si>
  <si>
    <t>2159903</t>
  </si>
  <si>
    <t>　　　　技术改造支出</t>
  </si>
  <si>
    <t>2010116</t>
  </si>
  <si>
    <t>216</t>
  </si>
  <si>
    <t>　　十五、商业服务业等支出</t>
  </si>
  <si>
    <t>201011602</t>
  </si>
  <si>
    <t>21602</t>
  </si>
  <si>
    <t>　　　商业流通事务</t>
  </si>
  <si>
    <t>20101160201</t>
  </si>
  <si>
    <t>2160201</t>
  </si>
  <si>
    <t>20101160217</t>
  </si>
  <si>
    <t>2160217</t>
  </si>
  <si>
    <t>　　　　市场监测及信息管理</t>
  </si>
  <si>
    <t>20101160218</t>
  </si>
  <si>
    <t>2160218</t>
  </si>
  <si>
    <t>　　　　民贸企业补贴</t>
  </si>
  <si>
    <t>20101160219</t>
  </si>
  <si>
    <t>2160219</t>
  </si>
  <si>
    <t>　　　　民贸民品贷款贴息</t>
  </si>
  <si>
    <t>20101160299</t>
  </si>
  <si>
    <t>2160299</t>
  </si>
  <si>
    <t>　　　　其他商业流通事务支出</t>
  </si>
  <si>
    <t>201011605</t>
  </si>
  <si>
    <t>21605</t>
  </si>
  <si>
    <t>　　　旅游业管理与服务支出</t>
  </si>
  <si>
    <t>20101160501</t>
  </si>
  <si>
    <t>2160501</t>
  </si>
  <si>
    <t>20101160504</t>
  </si>
  <si>
    <t>2160504</t>
  </si>
  <si>
    <t>　　　　旅游宣传</t>
  </si>
  <si>
    <t>20101160505</t>
  </si>
  <si>
    <t>2160505</t>
  </si>
  <si>
    <t>　　　　旅游行业业务管理</t>
  </si>
  <si>
    <t>20101160599</t>
  </si>
  <si>
    <t>2160599</t>
  </si>
  <si>
    <t>　　　　其他旅游业管理与服务支出</t>
  </si>
  <si>
    <t>201011606</t>
  </si>
  <si>
    <t>21606</t>
  </si>
  <si>
    <t>　　　涉外发展服务支出</t>
  </si>
  <si>
    <t>20101160699</t>
  </si>
  <si>
    <t>2160699</t>
  </si>
  <si>
    <t>　　　　其他涉外发展服务支出</t>
  </si>
  <si>
    <t>2010117</t>
  </si>
  <si>
    <t>217</t>
  </si>
  <si>
    <t>　　十六、金融支出</t>
  </si>
  <si>
    <t>201011701</t>
  </si>
  <si>
    <t>21701</t>
  </si>
  <si>
    <t>　　　金融部门行政支出</t>
  </si>
  <si>
    <t>20101170101</t>
  </si>
  <si>
    <t>2170101</t>
  </si>
  <si>
    <t>20101170102</t>
  </si>
  <si>
    <t>2170102</t>
  </si>
  <si>
    <t>201011703</t>
  </si>
  <si>
    <t>21703</t>
  </si>
  <si>
    <t>　　　金融发展支出</t>
  </si>
  <si>
    <t>20101170301</t>
  </si>
  <si>
    <t>2170301</t>
  </si>
  <si>
    <t>　　　　政策性银行亏损补贴</t>
  </si>
  <si>
    <t>20101170302</t>
  </si>
  <si>
    <t>2170302</t>
  </si>
  <si>
    <t>　　　　商业银行贷款贴息</t>
  </si>
  <si>
    <t>201011799</t>
  </si>
  <si>
    <t>21799</t>
  </si>
  <si>
    <t>　　　其他金融支出</t>
  </si>
  <si>
    <t>2010119</t>
  </si>
  <si>
    <t>219</t>
  </si>
  <si>
    <t>　　十七、援助其他地区支出</t>
  </si>
  <si>
    <t>201011901</t>
  </si>
  <si>
    <t>21901</t>
  </si>
  <si>
    <t>　　　一般公共服务</t>
  </si>
  <si>
    <t>201011902</t>
  </si>
  <si>
    <t>21902</t>
  </si>
  <si>
    <t>　　　教育</t>
  </si>
  <si>
    <t>201011903</t>
  </si>
  <si>
    <t>21903</t>
  </si>
  <si>
    <t>　　　文化体育与传媒</t>
  </si>
  <si>
    <t>201011999</t>
  </si>
  <si>
    <t>21999</t>
  </si>
  <si>
    <t>　　　其他支出</t>
  </si>
  <si>
    <t>2010120</t>
  </si>
  <si>
    <t>220</t>
  </si>
  <si>
    <t>　　十八、国土海洋气象等支出</t>
  </si>
  <si>
    <t>201012001</t>
  </si>
  <si>
    <t>22001</t>
  </si>
  <si>
    <t>　　　国土资源事务</t>
  </si>
  <si>
    <t>20101200101</t>
  </si>
  <si>
    <t>2200101</t>
  </si>
  <si>
    <t>20101200102</t>
  </si>
  <si>
    <t>2200102</t>
  </si>
  <si>
    <t>20101200106</t>
  </si>
  <si>
    <t>2200106</t>
  </si>
  <si>
    <t>　　　　土地资源利用与保护</t>
  </si>
  <si>
    <t>20101200110</t>
  </si>
  <si>
    <t>2200110</t>
  </si>
  <si>
    <t>　　　　国土整治</t>
  </si>
  <si>
    <t>20101200111</t>
  </si>
  <si>
    <t>2200111</t>
  </si>
  <si>
    <t>　　　　地质灾害防治</t>
  </si>
  <si>
    <t>201012004</t>
  </si>
  <si>
    <t>22004</t>
  </si>
  <si>
    <t>　　　地震事务</t>
  </si>
  <si>
    <t>20101200401</t>
  </si>
  <si>
    <t>2200401</t>
  </si>
  <si>
    <t>20101200402</t>
  </si>
  <si>
    <t>2200402</t>
  </si>
  <si>
    <t>20101200404</t>
  </si>
  <si>
    <t>2200404</t>
  </si>
  <si>
    <t>　　　　地震监测</t>
  </si>
  <si>
    <t>20101200408</t>
  </si>
  <si>
    <t>2200405</t>
  </si>
  <si>
    <t>　　　　地震预测预报</t>
  </si>
  <si>
    <t>20101200409</t>
  </si>
  <si>
    <t>2200406</t>
  </si>
  <si>
    <t>　　　　地震灾害预防</t>
  </si>
  <si>
    <t>20101200410</t>
  </si>
  <si>
    <t>2200407</t>
  </si>
  <si>
    <t>　　　　地震应急救援</t>
  </si>
  <si>
    <t>201012005</t>
  </si>
  <si>
    <t>22005</t>
  </si>
  <si>
    <t>　　　气象事务</t>
  </si>
  <si>
    <t>20101200504</t>
  </si>
  <si>
    <t>2200504</t>
  </si>
  <si>
    <t>　　　　气象事业机构</t>
  </si>
  <si>
    <t>20101200509</t>
  </si>
  <si>
    <t>2200509</t>
  </si>
  <si>
    <t>　　　　气象服务</t>
  </si>
  <si>
    <t>201012099</t>
  </si>
  <si>
    <t>22099</t>
  </si>
  <si>
    <t>　　　其他国土海洋气象等支出</t>
  </si>
  <si>
    <t>2010121</t>
  </si>
  <si>
    <t>221</t>
  </si>
  <si>
    <t>　　十九、住房保障支出</t>
  </si>
  <si>
    <t>201012101</t>
  </si>
  <si>
    <t>22101</t>
  </si>
  <si>
    <t>　　　保障性安居工程支出</t>
  </si>
  <si>
    <t>20101210103</t>
  </si>
  <si>
    <t>2210103</t>
  </si>
  <si>
    <t>　　　　棚户区改造</t>
  </si>
  <si>
    <t>20101210105</t>
  </si>
  <si>
    <t>2210105</t>
  </si>
  <si>
    <t>　　　　农村危房改造</t>
  </si>
  <si>
    <t>20101210106</t>
  </si>
  <si>
    <t>2210106</t>
  </si>
  <si>
    <t>　　　　公共租赁住房</t>
  </si>
  <si>
    <t>20101210107</t>
  </si>
  <si>
    <t>2210107</t>
  </si>
  <si>
    <t>　　　　保障性住房租金补贴</t>
  </si>
  <si>
    <t>20101210199</t>
  </si>
  <si>
    <t>2210199</t>
  </si>
  <si>
    <t>　　　　其他保障性安居工程支出</t>
  </si>
  <si>
    <t>201012102</t>
  </si>
  <si>
    <t>22102</t>
  </si>
  <si>
    <t>　　　住房改革支出</t>
  </si>
  <si>
    <t>20101210201</t>
  </si>
  <si>
    <t>2210201</t>
  </si>
  <si>
    <t>　　　　住房公积金</t>
  </si>
  <si>
    <t>20101210203</t>
  </si>
  <si>
    <t>2210203</t>
  </si>
  <si>
    <t>　　　　购房补贴</t>
  </si>
  <si>
    <t>201012103</t>
  </si>
  <si>
    <t>22103</t>
  </si>
  <si>
    <t>　　　城乡社区住宅</t>
  </si>
  <si>
    <t>20101210399</t>
  </si>
  <si>
    <t>2210399</t>
  </si>
  <si>
    <t>　　　　其他城乡社区住宅支出</t>
  </si>
  <si>
    <t>2010122</t>
  </si>
  <si>
    <t>222</t>
  </si>
  <si>
    <t>　　二十、粮油物资储备支出</t>
  </si>
  <si>
    <t>201012201</t>
  </si>
  <si>
    <t>22201</t>
  </si>
  <si>
    <t>　　　粮油事务</t>
  </si>
  <si>
    <t>20101220101</t>
  </si>
  <si>
    <t>2220101</t>
  </si>
  <si>
    <t>20101220105</t>
  </si>
  <si>
    <t>2220105</t>
  </si>
  <si>
    <t>　　　　粮食信息统计</t>
  </si>
  <si>
    <t>20101220106</t>
  </si>
  <si>
    <t>2220106</t>
  </si>
  <si>
    <t>　　　　粮食专项业务活动</t>
  </si>
  <si>
    <t>20101220112</t>
  </si>
  <si>
    <t>2220112</t>
  </si>
  <si>
    <t>　　　　粮食财务挂账利息补贴</t>
  </si>
  <si>
    <t>20101220115</t>
  </si>
  <si>
    <t>2220115</t>
  </si>
  <si>
    <t>　　　　粮食风险基金</t>
  </si>
  <si>
    <t>20101220199</t>
  </si>
  <si>
    <t>2220199</t>
  </si>
  <si>
    <t>　　　　其他粮油事务支出</t>
  </si>
  <si>
    <t>201012204</t>
  </si>
  <si>
    <t>22204</t>
  </si>
  <si>
    <t>　　　粮油储备</t>
  </si>
  <si>
    <t>20101220403</t>
  </si>
  <si>
    <t>2220403</t>
  </si>
  <si>
    <t>　　　　储备粮（油）库建设</t>
  </si>
  <si>
    <t>2010127</t>
  </si>
  <si>
    <t>227</t>
  </si>
  <si>
    <t>　　二十一、预备费</t>
  </si>
  <si>
    <t>2010128</t>
  </si>
  <si>
    <t>　　二十二、债务付息支出</t>
  </si>
  <si>
    <t>201012808</t>
  </si>
  <si>
    <t>　　　地方政府一般债务付息支出</t>
  </si>
  <si>
    <t>20101280801</t>
  </si>
  <si>
    <t>　　　　地方政府一般债券付息支出</t>
  </si>
  <si>
    <t>20101280804</t>
  </si>
  <si>
    <t>　　　　地方政府其他一般债务付息支出</t>
  </si>
  <si>
    <t>2010129</t>
  </si>
  <si>
    <t>　　二十三、债务发行费用支出</t>
  </si>
  <si>
    <t>201012903</t>
  </si>
  <si>
    <t>　　　地方政府一般债务发行费用支出</t>
  </si>
  <si>
    <t>2010130</t>
  </si>
  <si>
    <t>229</t>
  </si>
  <si>
    <t>　　二十四、其他支出</t>
  </si>
  <si>
    <t>201013002</t>
  </si>
  <si>
    <t>22902</t>
  </si>
  <si>
    <t>　　　年初预留</t>
  </si>
  <si>
    <t>201013099</t>
  </si>
  <si>
    <t>22999</t>
  </si>
  <si>
    <t>单位：万元</t>
    <phoneticPr fontId="2" type="noConversion"/>
  </si>
  <si>
    <t>年初预算数</t>
    <phoneticPr fontId="3" type="noConversion"/>
  </si>
  <si>
    <t>调整预算数</t>
    <phoneticPr fontId="2" type="noConversion"/>
  </si>
  <si>
    <t>调整数与年初预算比较增（+)减(-)</t>
    <phoneticPr fontId="2" type="noConversion"/>
  </si>
  <si>
    <t>　　　　行政运行</t>
    <phoneticPr fontId="2" type="noConversion"/>
  </si>
  <si>
    <t>表二</t>
    <phoneticPr fontId="2" type="noConversion"/>
  </si>
  <si>
    <t>表四</t>
    <phoneticPr fontId="2" type="noConversion"/>
  </si>
  <si>
    <t>表五</t>
    <phoneticPr fontId="3" type="noConversion"/>
  </si>
  <si>
    <t>国有土地使用权出让收入及对应专项债务收入安排的支出</t>
    <phoneticPr fontId="2" type="noConversion"/>
  </si>
  <si>
    <t xml:space="preserve">  土地出让价款收入</t>
    <phoneticPr fontId="2" type="noConversion"/>
  </si>
  <si>
    <t>九、国有土地使用权出让收入</t>
    <phoneticPr fontId="2" type="noConversion"/>
  </si>
  <si>
    <t xml:space="preserve">  其他政府性基金及对应专项债务收入安排的支出</t>
    <phoneticPr fontId="2" type="noConversion"/>
  </si>
  <si>
    <t xml:space="preserve">  彩票公益金及对应专项债务收入安排的支出</t>
    <phoneticPr fontId="2" type="noConversion"/>
  </si>
  <si>
    <t>　　　能源节约利用</t>
    <phoneticPr fontId="2" type="noConversion"/>
  </si>
  <si>
    <t xml:space="preserve">        能源节约利用</t>
    <phoneticPr fontId="2" type="noConversion"/>
  </si>
  <si>
    <t xml:space="preserve">      污染减排</t>
    <phoneticPr fontId="2" type="noConversion"/>
  </si>
  <si>
    <t xml:space="preserve">        环境执法监察</t>
    <phoneticPr fontId="2" type="noConversion"/>
  </si>
  <si>
    <t xml:space="preserve">        减排专项支出</t>
    <phoneticPr fontId="2" type="noConversion"/>
  </si>
  <si>
    <t>表一  2017年峨山县一般公共预算收支调整表</t>
    <phoneticPr fontId="3" type="noConversion"/>
  </si>
  <si>
    <t xml:space="preserve">    企业所得数税退税</t>
    <phoneticPr fontId="2" type="noConversion"/>
  </si>
  <si>
    <t xml:space="preserve">      煤炭企业利润收入</t>
    <phoneticPr fontId="3" type="noConversion"/>
  </si>
  <si>
    <t>2018年峨山县一般公共预算收支调整表</t>
    <phoneticPr fontId="3" type="noConversion"/>
  </si>
  <si>
    <t>峨山县彝族自治县2018年财政预算调整表(草案)</t>
    <phoneticPr fontId="3" type="noConversion"/>
  </si>
  <si>
    <t>表一  2018年峨山县一般公共预算收支调整表</t>
    <phoneticPr fontId="3" type="noConversion"/>
  </si>
  <si>
    <t xml:space="preserve">   表二 2018年峨山县一般公共预算支出明细调整表</t>
    <phoneticPr fontId="2" type="noConversion"/>
  </si>
  <si>
    <t xml:space="preserve">  表三  2018年峨山县政府性基金预算收支调整表</t>
    <phoneticPr fontId="3" type="noConversion"/>
  </si>
  <si>
    <t xml:space="preserve">    表四  2018年峨山县国有资本经营预算收支调整表</t>
    <phoneticPr fontId="3" type="noConversion"/>
  </si>
  <si>
    <t xml:space="preserve">    表五  2018年峨山县社会保险基金预算收支调整表</t>
    <phoneticPr fontId="3" type="noConversion"/>
  </si>
  <si>
    <t>2018年峨山县政府性基金预算收支调整表</t>
    <phoneticPr fontId="2" type="noConversion"/>
  </si>
  <si>
    <t>2018年峨山县国有资本经营预算收支调整表</t>
    <phoneticPr fontId="3" type="noConversion"/>
  </si>
  <si>
    <t>2018年峨山县社会保险基金预算收支调整表</t>
    <phoneticPr fontId="3" type="noConversion"/>
  </si>
  <si>
    <t>2018年峨山县一般公共预算支出明细调整表</t>
    <phoneticPr fontId="2" type="noConversion"/>
  </si>
  <si>
    <t xml:space="preserve">   (5)增值税五五分享税收返还收入 </t>
    <phoneticPr fontId="3" type="noConversion"/>
  </si>
  <si>
    <t xml:space="preserve">        信息化建设</t>
    <phoneticPr fontId="2" type="noConversion"/>
  </si>
  <si>
    <t xml:space="preserve">        其他档案事务支出</t>
    <phoneticPr fontId="2" type="noConversion"/>
  </si>
  <si>
    <t xml:space="preserve">        其他消防</t>
    <phoneticPr fontId="2" type="noConversion"/>
  </si>
  <si>
    <t xml:space="preserve">        其他公共安全支出</t>
    <phoneticPr fontId="2" type="noConversion"/>
  </si>
  <si>
    <t xml:space="preserve">        高等教育</t>
    <phoneticPr fontId="2" type="noConversion"/>
  </si>
  <si>
    <t xml:space="preserve">       其他医疗救助支出</t>
    <phoneticPr fontId="2" type="noConversion"/>
  </si>
  <si>
    <t xml:space="preserve">        其他自然生态保护支出</t>
    <phoneticPr fontId="2" type="noConversion"/>
  </si>
  <si>
    <t xml:space="preserve">       其他天然林保护支出</t>
    <phoneticPr fontId="2" type="noConversion"/>
  </si>
  <si>
    <t xml:space="preserve">      可再生能源</t>
    <phoneticPr fontId="2" type="noConversion"/>
  </si>
  <si>
    <t xml:space="preserve">        可再生能源</t>
    <phoneticPr fontId="2" type="noConversion"/>
  </si>
  <si>
    <t xml:space="preserve">        涉农贷款增量奖励</t>
    <phoneticPr fontId="2" type="noConversion"/>
  </si>
  <si>
    <t xml:space="preserve">        廉租住房</t>
    <phoneticPr fontId="2" type="noConversion"/>
  </si>
  <si>
    <t xml:space="preserve">  </t>
    <phoneticPr fontId="2" type="noConversion"/>
  </si>
  <si>
    <t>国家重大水利工程建设基金及对应专项债务收入安排的支出</t>
    <phoneticPr fontId="2" type="noConversion"/>
  </si>
  <si>
    <t xml:space="preserve">   旅游发展基金支出</t>
    <phoneticPr fontId="2" type="noConversion"/>
  </si>
  <si>
    <t>六、商业服务业等支出</t>
    <phoneticPr fontId="2" type="noConversion"/>
  </si>
  <si>
    <t>七、其他支出</t>
    <phoneticPr fontId="2" type="noConversion"/>
  </si>
  <si>
    <t>八、债务付息支出</t>
    <phoneticPr fontId="2" type="noConversion"/>
  </si>
  <si>
    <t>九、债务发行费用支出</t>
    <phoneticPr fontId="2" type="noConversion"/>
  </si>
  <si>
    <t xml:space="preserve">        一般行政管理事务</t>
    <phoneticPr fontId="2" type="noConversion"/>
  </si>
  <si>
    <t xml:space="preserve">        专利执法</t>
    <phoneticPr fontId="2" type="noConversion"/>
  </si>
  <si>
    <t xml:space="preserve">        应用技术研究与开发</t>
    <phoneticPr fontId="2" type="noConversion"/>
  </si>
  <si>
    <t xml:space="preserve">       其他社会福利支出</t>
    <phoneticPr fontId="2" type="noConversion"/>
  </si>
  <si>
    <t xml:space="preserve">        大气</t>
    <phoneticPr fontId="2" type="noConversion"/>
  </si>
  <si>
    <t xml:space="preserve">       退耕还林工程建设</t>
    <phoneticPr fontId="2" type="noConversion"/>
  </si>
  <si>
    <t xml:space="preserve">      风沙荒漠治理</t>
    <phoneticPr fontId="2" type="noConversion"/>
  </si>
  <si>
    <t xml:space="preserve">       其他风沙荒漠治理支出</t>
    <phoneticPr fontId="2" type="noConversion"/>
  </si>
  <si>
    <t xml:space="preserve">      能源管理事务</t>
    <phoneticPr fontId="2" type="noConversion"/>
  </si>
  <si>
    <t xml:space="preserve">        其他能源管理事务支出</t>
    <phoneticPr fontId="2" type="noConversion"/>
  </si>
  <si>
    <t xml:space="preserve">        森林资源监测</t>
    <phoneticPr fontId="2" type="noConversion"/>
  </si>
  <si>
    <t xml:space="preserve">        机关服务</t>
    <phoneticPr fontId="2" type="noConversion"/>
  </si>
  <si>
    <t xml:space="preserve">        水资源节约管理与保护</t>
    <phoneticPr fontId="2" type="noConversion"/>
  </si>
  <si>
    <t xml:space="preserve">        其他国土资源事务支出</t>
    <phoneticPr fontId="2" type="noConversion"/>
  </si>
  <si>
    <t xml:space="preserve">       事业运行</t>
    <phoneticPr fontId="2" type="noConversion"/>
  </si>
  <si>
    <t>调入资金</t>
    <phoneticPr fontId="2" type="noConversion"/>
  </si>
  <si>
    <t>上年结余收入</t>
    <phoneticPr fontId="2" type="noConversion"/>
  </si>
  <si>
    <t>调出资金</t>
    <phoneticPr fontId="2" type="noConversion"/>
  </si>
  <si>
    <t>年终结余</t>
    <phoneticPr fontId="2" type="noConversion"/>
  </si>
  <si>
    <t xml:space="preserve">   国有土地收益基金及对应专项债务收入安排的支出</t>
    <phoneticPr fontId="2" type="noConversion"/>
  </si>
  <si>
    <t xml:space="preserve">  政府性基金上解上级支出</t>
    <phoneticPr fontId="2" type="noConversion"/>
  </si>
  <si>
    <t xml:space="preserve">    环境保护税</t>
    <phoneticPr fontId="2" type="noConversion"/>
  </si>
  <si>
    <t>工伤保险基金收入</t>
    <phoneticPr fontId="2" type="noConversion"/>
  </si>
  <si>
    <t>城乡居民基本养老保险基金收入</t>
    <phoneticPr fontId="3" type="noConversion"/>
  </si>
  <si>
    <t xml:space="preserve">        财政国库业务</t>
    <phoneticPr fontId="2" type="noConversion"/>
  </si>
  <si>
    <t xml:space="preserve">        环境监测与信息</t>
    <phoneticPr fontId="2" type="noConversion"/>
  </si>
  <si>
    <t xml:space="preserve">       城乡社区环境卫生</t>
    <phoneticPr fontId="2" type="noConversion"/>
  </si>
  <si>
    <t xml:space="preserve">       其他城乡社区支出</t>
    <phoneticPr fontId="2" type="noConversion"/>
  </si>
  <si>
    <t xml:space="preserve">        公共交通运营补助</t>
    <phoneticPr fontId="2" type="noConversion"/>
  </si>
  <si>
    <t>编制日期：2018年12月20日</t>
    <phoneticPr fontId="2" type="noConversion"/>
  </si>
  <si>
    <t>附件一：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</si>
</sst>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76" formatCode="#,##0_ "/>
    <numFmt numFmtId="177" formatCode="0.0%"/>
    <numFmt numFmtId="178" formatCode="#,##0_);[Red]\(#,##0\)"/>
    <numFmt numFmtId="179" formatCode="#,##0_ ;[Red]\-#,##0\ "/>
    <numFmt numFmtId="180" formatCode="_ * #,##0_ ;_ * \-#,##0_ ;_ * &quot;-&quot;??_ ;_ @_ "/>
    <numFmt numFmtId="181" formatCode="0_ "/>
    <numFmt numFmtId="182" formatCode="0.0_ "/>
  </numFmts>
  <fonts count="44">
    <font>
      <sz val="11"/>
      <color theme="1"/>
      <name val="宋体"/>
      <family val="2"/>
      <scheme val="minor"/>
    </font>
    <font>
      <sz val="12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indexed="10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2"/>
      <scheme val="minor"/>
    </font>
    <font>
      <sz val="12"/>
      <name val="宋体"/>
      <family val="2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2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20"/>
      <name val="华文中宋"/>
      <family val="3"/>
      <charset val="134"/>
    </font>
    <font>
      <sz val="12"/>
      <color indexed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6"/>
      <name val="方正小标宋简体"/>
      <family val="3"/>
      <charset val="134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20"/>
      <color theme="1"/>
      <name val="宋体"/>
      <family val="2"/>
      <scheme val="minor"/>
    </font>
    <font>
      <sz val="28"/>
      <name val="黑体"/>
      <family val="3"/>
      <charset val="134"/>
    </font>
    <font>
      <sz val="18"/>
      <color indexed="8"/>
      <name val="仿宋_GB2312"/>
      <family val="3"/>
      <charset val="134"/>
    </font>
    <font>
      <sz val="18"/>
      <color theme="1"/>
      <name val="仿宋"/>
      <family val="3"/>
      <charset val="134"/>
    </font>
    <font>
      <sz val="22"/>
      <color indexed="8"/>
      <name val="宋体"/>
      <family val="3"/>
      <charset val="134"/>
    </font>
    <font>
      <b/>
      <sz val="20"/>
      <name val="黑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20"/>
      <name val="方正小标宋简体"/>
      <family val="3"/>
      <charset val="134"/>
    </font>
    <font>
      <sz val="12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1" fillId="0" borderId="0">
      <alignment vertical="center"/>
    </xf>
    <xf numFmtId="0" fontId="24" fillId="0" borderId="0">
      <alignment vertical="center"/>
    </xf>
    <xf numFmtId="9" fontId="21" fillId="0" borderId="0" applyFont="0" applyFill="0" applyBorder="0" applyAlignment="0" applyProtection="0"/>
    <xf numFmtId="0" fontId="21" fillId="0" borderId="0"/>
    <xf numFmtId="0" fontId="16" fillId="0" borderId="0"/>
    <xf numFmtId="9" fontId="21" fillId="0" borderId="0" applyFont="0" applyFill="0" applyBorder="0" applyAlignment="0" applyProtection="0"/>
    <xf numFmtId="0" fontId="21" fillId="0" borderId="0">
      <alignment vertical="center"/>
    </xf>
    <xf numFmtId="0" fontId="28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</cellStyleXfs>
  <cellXfs count="229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vertical="center" wrapText="1"/>
    </xf>
    <xf numFmtId="177" fontId="0" fillId="0" borderId="1" xfId="0" applyNumberFormat="1" applyFont="1" applyFill="1" applyBorder="1" applyAlignment="1">
      <alignment vertical="center" wrapText="1"/>
    </xf>
    <xf numFmtId="178" fontId="13" fillId="0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horizontal="center" vertical="center" wrapText="1"/>
    </xf>
    <xf numFmtId="178" fontId="13" fillId="0" borderId="1" xfId="0" applyNumberFormat="1" applyFont="1" applyBorder="1" applyAlignment="1">
      <alignment vertical="center" wrapText="1"/>
    </xf>
    <xf numFmtId="178" fontId="17" fillId="0" borderId="1" xfId="0" applyNumberFormat="1" applyFont="1" applyBorder="1" applyAlignment="1">
      <alignment vertical="center" wrapText="1"/>
    </xf>
    <xf numFmtId="178" fontId="12" fillId="0" borderId="1" xfId="0" applyNumberFormat="1" applyFont="1" applyFill="1" applyBorder="1" applyAlignment="1">
      <alignment horizontal="right" vertical="center"/>
    </xf>
    <xf numFmtId="178" fontId="0" fillId="0" borderId="1" xfId="0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1" fontId="16" fillId="0" borderId="1" xfId="0" applyNumberFormat="1" applyFont="1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>
      <alignment horizontal="left" vertical="center"/>
    </xf>
    <xf numFmtId="178" fontId="0" fillId="0" borderId="1" xfId="0" applyNumberFormat="1" applyFont="1" applyFill="1" applyBorder="1" applyAlignment="1">
      <alignment vertical="center"/>
    </xf>
    <xf numFmtId="178" fontId="7" fillId="0" borderId="1" xfId="0" applyNumberFormat="1" applyFont="1" applyFill="1" applyBorder="1" applyAlignment="1">
      <alignment vertical="center"/>
    </xf>
    <xf numFmtId="178" fontId="5" fillId="0" borderId="1" xfId="0" applyNumberFormat="1" applyFont="1" applyFill="1" applyBorder="1" applyAlignment="1">
      <alignment vertical="center" wrapText="1"/>
    </xf>
    <xf numFmtId="178" fontId="10" fillId="0" borderId="1" xfId="0" applyNumberFormat="1" applyFont="1" applyFill="1" applyBorder="1" applyAlignment="1">
      <alignment vertical="center" wrapText="1"/>
    </xf>
    <xf numFmtId="178" fontId="11" fillId="0" borderId="1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horizontal="left" vertical="center" wrapText="1"/>
    </xf>
    <xf numFmtId="0" fontId="21" fillId="0" borderId="0" xfId="1" applyFont="1">
      <alignment vertical="center"/>
    </xf>
    <xf numFmtId="179" fontId="21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177" fontId="5" fillId="0" borderId="1" xfId="3" applyNumberFormat="1" applyFont="1" applyBorder="1" applyAlignment="1">
      <alignment vertical="center"/>
    </xf>
    <xf numFmtId="176" fontId="5" fillId="2" borderId="1" xfId="5" applyNumberFormat="1" applyFont="1" applyFill="1" applyBorder="1" applyAlignment="1" applyProtection="1">
      <alignment horizontal="right" vertical="center"/>
      <protection locked="0"/>
    </xf>
    <xf numFmtId="0" fontId="4" fillId="0" borderId="0" xfId="1" applyFont="1">
      <alignment vertical="center"/>
    </xf>
    <xf numFmtId="179" fontId="4" fillId="0" borderId="0" xfId="1" applyNumberFormat="1" applyFont="1">
      <alignment vertical="center"/>
    </xf>
    <xf numFmtId="49" fontId="20" fillId="0" borderId="1" xfId="2" applyNumberFormat="1" applyFont="1" applyFill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8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4" applyFont="1" applyBorder="1" applyAlignment="1">
      <alignment vertical="center" wrapText="1"/>
    </xf>
    <xf numFmtId="0" fontId="5" fillId="0" borderId="1" xfId="0" applyFont="1" applyBorder="1" applyAlignment="1">
      <alignment vertical="center" wrapText="1" shrinkToFit="1"/>
    </xf>
    <xf numFmtId="179" fontId="5" fillId="0" borderId="1" xfId="1" applyNumberFormat="1" applyFont="1" applyBorder="1" applyAlignment="1">
      <alignment vertical="center"/>
    </xf>
    <xf numFmtId="176" fontId="5" fillId="0" borderId="1" xfId="4" applyNumberFormat="1" applyFont="1" applyFill="1" applyBorder="1" applyAlignment="1" applyProtection="1">
      <alignment horizontal="right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179" fontId="5" fillId="0" borderId="1" xfId="1" applyNumberFormat="1" applyFont="1" applyFill="1" applyBorder="1" applyAlignment="1">
      <alignment horizontal="right" vertical="center"/>
    </xf>
    <xf numFmtId="178" fontId="5" fillId="0" borderId="1" xfId="1" applyNumberFormat="1" applyFont="1" applyBorder="1" applyAlignment="1">
      <alignment vertical="center"/>
    </xf>
    <xf numFmtId="178" fontId="21" fillId="0" borderId="1" xfId="7" applyNumberFormat="1" applyFont="1" applyBorder="1" applyAlignment="1">
      <alignment vertical="center"/>
    </xf>
    <xf numFmtId="178" fontId="5" fillId="0" borderId="1" xfId="7" applyNumberFormat="1" applyFont="1" applyBorder="1" applyAlignment="1">
      <alignment vertical="center"/>
    </xf>
    <xf numFmtId="177" fontId="5" fillId="0" borderId="1" xfId="3" applyNumberFormat="1" applyFont="1" applyBorder="1" applyAlignment="1">
      <alignment horizontal="right" vertical="center" shrinkToFit="1"/>
    </xf>
    <xf numFmtId="178" fontId="5" fillId="0" borderId="1" xfId="0" applyNumberFormat="1" applyFont="1" applyFill="1" applyBorder="1" applyAlignment="1">
      <alignment horizontal="right" vertical="center" wrapText="1"/>
    </xf>
    <xf numFmtId="178" fontId="6" fillId="0" borderId="1" xfId="0" applyNumberFormat="1" applyFont="1" applyFill="1" applyBorder="1" applyAlignment="1">
      <alignment horizontal="right" vertical="center" wrapText="1"/>
    </xf>
    <xf numFmtId="177" fontId="0" fillId="0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178" fontId="12" fillId="0" borderId="1" xfId="0" applyNumberFormat="1" applyFont="1" applyBorder="1" applyAlignment="1">
      <alignment vertical="center"/>
    </xf>
    <xf numFmtId="176" fontId="26" fillId="0" borderId="1" xfId="0" applyNumberFormat="1" applyFont="1" applyFill="1" applyBorder="1" applyAlignment="1">
      <alignment vertical="center"/>
    </xf>
    <xf numFmtId="177" fontId="26" fillId="0" borderId="1" xfId="0" applyNumberFormat="1" applyFont="1" applyFill="1" applyBorder="1" applyAlignment="1">
      <alignment vertical="center"/>
    </xf>
    <xf numFmtId="178" fontId="26" fillId="0" borderId="1" xfId="0" applyNumberFormat="1" applyFont="1" applyFill="1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0" fontId="0" fillId="0" borderId="0" xfId="8" applyFont="1">
      <alignment vertical="center"/>
    </xf>
    <xf numFmtId="0" fontId="28" fillId="0" borderId="0" xfId="8">
      <alignment vertical="center"/>
    </xf>
    <xf numFmtId="179" fontId="28" fillId="0" borderId="0" xfId="8" applyNumberFormat="1">
      <alignment vertical="center"/>
    </xf>
    <xf numFmtId="0" fontId="29" fillId="0" borderId="0" xfId="8" applyFont="1">
      <alignment vertical="center"/>
    </xf>
    <xf numFmtId="0" fontId="21" fillId="0" borderId="0" xfId="8" applyFont="1">
      <alignment vertical="center"/>
    </xf>
    <xf numFmtId="0" fontId="23" fillId="0" borderId="0" xfId="8" applyFont="1">
      <alignment vertical="center"/>
    </xf>
    <xf numFmtId="179" fontId="28" fillId="0" borderId="0" xfId="8" applyNumberFormat="1" applyAlignment="1">
      <alignment horizontal="right" vertical="center"/>
    </xf>
    <xf numFmtId="0" fontId="30" fillId="0" borderId="0" xfId="8" applyFont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3" fontId="31" fillId="0" borderId="1" xfId="0" applyNumberFormat="1" applyFont="1" applyBorder="1" applyAlignment="1">
      <alignment horizontal="right" vertical="center"/>
    </xf>
    <xf numFmtId="177" fontId="31" fillId="0" borderId="1" xfId="9" applyNumberFormat="1" applyFont="1" applyBorder="1" applyAlignment="1">
      <alignment vertical="center"/>
    </xf>
    <xf numFmtId="0" fontId="31" fillId="0" borderId="0" xfId="8" applyFont="1">
      <alignment vertical="center"/>
    </xf>
    <xf numFmtId="0" fontId="30" fillId="0" borderId="0" xfId="8" applyFont="1">
      <alignment vertical="center"/>
    </xf>
    <xf numFmtId="0" fontId="30" fillId="0" borderId="1" xfId="8" applyNumberFormat="1" applyFont="1" applyBorder="1">
      <alignment vertical="center"/>
    </xf>
    <xf numFmtId="178" fontId="31" fillId="0" borderId="1" xfId="4" applyNumberFormat="1" applyFont="1" applyBorder="1" applyAlignment="1">
      <alignment horizontal="right" vertical="center"/>
    </xf>
    <xf numFmtId="179" fontId="31" fillId="0" borderId="0" xfId="8" applyNumberFormat="1" applyFont="1">
      <alignment vertical="center"/>
    </xf>
    <xf numFmtId="3" fontId="31" fillId="0" borderId="1" xfId="0" applyNumberFormat="1" applyFont="1" applyBorder="1" applyAlignment="1">
      <alignment vertical="center"/>
    </xf>
    <xf numFmtId="176" fontId="31" fillId="0" borderId="1" xfId="0" applyNumberFormat="1" applyFont="1" applyBorder="1" applyAlignment="1">
      <alignment horizontal="right" vertical="center"/>
    </xf>
    <xf numFmtId="179" fontId="25" fillId="0" borderId="1" xfId="1" applyNumberFormat="1" applyFont="1" applyBorder="1" applyAlignment="1">
      <alignment horizontal="right" vertical="center"/>
    </xf>
    <xf numFmtId="178" fontId="25" fillId="0" borderId="1" xfId="0" applyNumberFormat="1" applyFont="1" applyBorder="1" applyAlignment="1">
      <alignment horizontal="center" vertical="center"/>
    </xf>
    <xf numFmtId="0" fontId="27" fillId="0" borderId="1" xfId="8" applyFont="1" applyBorder="1" applyAlignment="1">
      <alignment horizontal="left" vertical="center"/>
    </xf>
    <xf numFmtId="177" fontId="30" fillId="0" borderId="1" xfId="9" applyNumberFormat="1" applyFont="1" applyBorder="1" applyAlignment="1">
      <alignment horizontal="center" vertical="center"/>
    </xf>
    <xf numFmtId="0" fontId="30" fillId="0" borderId="1" xfId="8" applyFont="1" applyBorder="1" applyAlignment="1">
      <alignment horizontal="center" vertical="center"/>
    </xf>
    <xf numFmtId="0" fontId="31" fillId="0" borderId="1" xfId="8" applyFont="1" applyBorder="1" applyAlignment="1">
      <alignment vertical="center" wrapText="1"/>
    </xf>
    <xf numFmtId="0" fontId="25" fillId="0" borderId="1" xfId="8" applyFont="1" applyBorder="1" applyAlignment="1">
      <alignment vertical="center" wrapText="1"/>
    </xf>
    <xf numFmtId="0" fontId="0" fillId="0" borderId="1" xfId="1" applyFont="1" applyBorder="1" applyAlignment="1">
      <alignment horizontal="left" vertical="center"/>
    </xf>
    <xf numFmtId="0" fontId="21" fillId="0" borderId="1" xfId="1" applyFont="1" applyBorder="1" applyAlignment="1">
      <alignment horizontal="left" vertical="center"/>
    </xf>
    <xf numFmtId="0" fontId="30" fillId="0" borderId="1" xfId="1" applyFont="1" applyBorder="1" applyAlignment="1">
      <alignment vertical="center"/>
    </xf>
    <xf numFmtId="0" fontId="20" fillId="0" borderId="1" xfId="8" applyFont="1" applyBorder="1" applyAlignment="1">
      <alignment horizontal="left" vertical="center" wrapText="1"/>
    </xf>
    <xf numFmtId="0" fontId="24" fillId="0" borderId="1" xfId="1" applyFont="1" applyBorder="1" applyAlignment="1">
      <alignment horizontal="left" vertical="center" wrapText="1" shrinkToFit="1"/>
    </xf>
    <xf numFmtId="0" fontId="20" fillId="0" borderId="1" xfId="1" applyFont="1" applyBorder="1" applyAlignment="1">
      <alignment horizontal="left" vertical="center" wrapText="1" shrinkToFit="1"/>
    </xf>
    <xf numFmtId="178" fontId="30" fillId="0" borderId="1" xfId="4" applyNumberFormat="1" applyFont="1" applyBorder="1" applyAlignment="1">
      <alignment horizontal="right" vertical="center"/>
    </xf>
    <xf numFmtId="0" fontId="0" fillId="0" borderId="0" xfId="0" applyFill="1" applyAlignment="1"/>
    <xf numFmtId="0" fontId="16" fillId="0" borderId="1" xfId="0" applyNumberFormat="1" applyFont="1" applyFill="1" applyBorder="1" applyAlignment="1" applyProtection="1">
      <alignment vertical="center"/>
    </xf>
    <xf numFmtId="49" fontId="16" fillId="0" borderId="1" xfId="0" quotePrefix="1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/>
    <xf numFmtId="49" fontId="0" fillId="0" borderId="1" xfId="0" applyNumberFormat="1" applyFont="1" applyFill="1" applyBorder="1" applyAlignment="1" applyProtection="1"/>
    <xf numFmtId="49" fontId="16" fillId="0" borderId="1" xfId="9" applyNumberFormat="1" applyFont="1" applyFill="1" applyBorder="1" applyAlignment="1" applyProtection="1">
      <alignment horizontal="right" vertical="center"/>
    </xf>
    <xf numFmtId="49" fontId="16" fillId="0" borderId="1" xfId="0" applyNumberFormat="1" applyFont="1" applyFill="1" applyBorder="1" applyAlignment="1" applyProtection="1">
      <alignment vertical="center"/>
    </xf>
    <xf numFmtId="0" fontId="15" fillId="0" borderId="0" xfId="0" applyFont="1" applyFill="1" applyAlignment="1"/>
    <xf numFmtId="0" fontId="32" fillId="0" borderId="1" xfId="0" applyNumberFormat="1" applyFont="1" applyFill="1" applyBorder="1" applyAlignment="1" applyProtection="1">
      <alignment horizontal="center" vertical="center"/>
    </xf>
    <xf numFmtId="49" fontId="32" fillId="0" borderId="1" xfId="0" applyNumberFormat="1" applyFont="1" applyFill="1" applyBorder="1" applyAlignment="1" applyProtection="1">
      <alignment horizontal="center" vertical="center"/>
    </xf>
    <xf numFmtId="49" fontId="32" fillId="0" borderId="1" xfId="0" applyNumberFormat="1" applyFont="1" applyFill="1" applyBorder="1" applyAlignment="1" applyProtection="1">
      <alignment horizontal="right" vertical="center"/>
    </xf>
    <xf numFmtId="49" fontId="32" fillId="0" borderId="1" xfId="9" applyNumberFormat="1" applyFont="1" applyFill="1" applyBorder="1" applyAlignment="1" applyProtection="1">
      <alignment horizontal="right" vertical="center"/>
    </xf>
    <xf numFmtId="3" fontId="32" fillId="0" borderId="1" xfId="0" applyNumberFormat="1" applyFont="1" applyFill="1" applyBorder="1" applyAlignment="1" applyProtection="1">
      <alignment horizontal="right" vertical="center"/>
    </xf>
    <xf numFmtId="9" fontId="32" fillId="0" borderId="1" xfId="9" applyFont="1" applyFill="1" applyBorder="1" applyAlignment="1" applyProtection="1">
      <alignment horizontal="right" vertical="center"/>
    </xf>
    <xf numFmtId="0" fontId="0" fillId="0" borderId="1" xfId="0" applyFill="1" applyBorder="1" applyAlignment="1"/>
    <xf numFmtId="49" fontId="0" fillId="0" borderId="1" xfId="0" applyNumberFormat="1" applyFill="1" applyBorder="1" applyAlignment="1"/>
    <xf numFmtId="0" fontId="32" fillId="0" borderId="0" xfId="0" applyNumberFormat="1" applyFont="1" applyFill="1" applyBorder="1" applyAlignment="1" applyProtection="1">
      <alignment horizontal="center" vertical="center"/>
    </xf>
    <xf numFmtId="0" fontId="33" fillId="0" borderId="0" xfId="0" applyFont="1"/>
    <xf numFmtId="0" fontId="34" fillId="0" borderId="0" xfId="10" applyFont="1" applyAlignment="1">
      <alignment horizontal="center" vertical="center"/>
    </xf>
    <xf numFmtId="0" fontId="36" fillId="0" borderId="0" xfId="0" applyFont="1"/>
    <xf numFmtId="0" fontId="36" fillId="0" borderId="0" xfId="0" applyFont="1" applyAlignment="1">
      <alignment horizontal="center"/>
    </xf>
    <xf numFmtId="178" fontId="12" fillId="0" borderId="1" xfId="0" applyNumberFormat="1" applyFont="1" applyFill="1" applyBorder="1" applyAlignment="1">
      <alignment horizontal="right" vertical="center" shrinkToFit="1"/>
    </xf>
    <xf numFmtId="178" fontId="5" fillId="0" borderId="1" xfId="7" applyNumberFormat="1" applyFont="1" applyFill="1" applyBorder="1" applyAlignment="1">
      <alignment vertical="center"/>
    </xf>
    <xf numFmtId="0" fontId="8" fillId="0" borderId="1" xfId="1" applyNumberFormat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left" vertical="center" wrapText="1"/>
    </xf>
    <xf numFmtId="178" fontId="5" fillId="0" borderId="1" xfId="1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30" fillId="0" borderId="1" xfId="8" applyFont="1" applyBorder="1" applyAlignment="1">
      <alignment horizontal="center" vertical="center" wrapText="1"/>
    </xf>
    <xf numFmtId="0" fontId="4" fillId="0" borderId="1" xfId="8" applyFont="1" applyBorder="1" applyAlignment="1">
      <alignment horizontal="center" vertical="center"/>
    </xf>
    <xf numFmtId="0" fontId="16" fillId="0" borderId="2" xfId="0" applyNumberFormat="1" applyFont="1" applyFill="1" applyBorder="1" applyAlignment="1" applyProtection="1">
      <alignment vertical="center"/>
    </xf>
    <xf numFmtId="49" fontId="16" fillId="0" borderId="2" xfId="0" quotePrefix="1" applyNumberFormat="1" applyFont="1" applyFill="1" applyBorder="1" applyAlignment="1" applyProtection="1">
      <alignment horizontal="center" vertical="center"/>
    </xf>
    <xf numFmtId="178" fontId="11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/>
    </xf>
    <xf numFmtId="0" fontId="21" fillId="0" borderId="1" xfId="1" applyFont="1" applyBorder="1">
      <alignment vertical="center"/>
    </xf>
    <xf numFmtId="178" fontId="17" fillId="0" borderId="2" xfId="0" applyNumberFormat="1" applyFont="1" applyBorder="1" applyAlignment="1">
      <alignment vertical="center" wrapText="1"/>
    </xf>
    <xf numFmtId="178" fontId="0" fillId="0" borderId="2" xfId="0" applyNumberFormat="1" applyFont="1" applyFill="1" applyBorder="1" applyAlignment="1">
      <alignment vertical="center" wrapText="1"/>
    </xf>
    <xf numFmtId="176" fontId="0" fillId="0" borderId="2" xfId="0" applyNumberFormat="1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81" fontId="12" fillId="0" borderId="0" xfId="0" applyNumberFormat="1" applyFont="1" applyAlignment="1">
      <alignment vertical="center"/>
    </xf>
    <xf numFmtId="181" fontId="12" fillId="0" borderId="0" xfId="0" applyNumberFormat="1" applyFont="1" applyFill="1" applyAlignment="1">
      <alignment vertical="center"/>
    </xf>
    <xf numFmtId="0" fontId="16" fillId="0" borderId="1" xfId="0" applyNumberFormat="1" applyFont="1" applyFill="1" applyBorder="1" applyAlignment="1" applyProtection="1">
      <alignment vertical="center" shrinkToFit="1"/>
    </xf>
    <xf numFmtId="0" fontId="0" fillId="0" borderId="1" xfId="0" applyNumberFormat="1" applyFont="1" applyFill="1" applyBorder="1" applyAlignment="1" applyProtection="1">
      <alignment shrinkToFit="1"/>
    </xf>
    <xf numFmtId="0" fontId="16" fillId="0" borderId="2" xfId="0" applyNumberFormat="1" applyFont="1" applyFill="1" applyBorder="1" applyAlignment="1" applyProtection="1">
      <alignment vertical="center" shrinkToFit="1"/>
    </xf>
    <xf numFmtId="0" fontId="32" fillId="0" borderId="1" xfId="0" applyNumberFormat="1" applyFont="1" applyFill="1" applyBorder="1" applyAlignment="1" applyProtection="1">
      <alignment horizontal="center" vertical="center" shrinkToFit="1"/>
    </xf>
    <xf numFmtId="0" fontId="20" fillId="0" borderId="1" xfId="1" applyFont="1" applyBorder="1" applyAlignment="1">
      <alignment horizontal="left" vertical="center" wrapText="1"/>
    </xf>
    <xf numFmtId="178" fontId="0" fillId="3" borderId="1" xfId="0" applyNumberFormat="1" applyFont="1" applyFill="1" applyBorder="1" applyAlignment="1">
      <alignment vertical="center" wrapText="1"/>
    </xf>
    <xf numFmtId="180" fontId="31" fillId="0" borderId="5" xfId="13" applyNumberFormat="1" applyFont="1" applyFill="1" applyBorder="1" applyAlignment="1" applyProtection="1">
      <alignment horizontal="center" vertical="center" wrapText="1"/>
      <protection locked="0"/>
    </xf>
    <xf numFmtId="180" fontId="25" fillId="0" borderId="5" xfId="13" applyNumberFormat="1" applyFont="1" applyFill="1" applyBorder="1" applyAlignment="1" applyProtection="1">
      <alignment horizontal="center" vertical="center" wrapText="1"/>
      <protection locked="0"/>
    </xf>
    <xf numFmtId="180" fontId="25" fillId="0" borderId="5" xfId="13" applyNumberFormat="1" applyFont="1" applyBorder="1" applyAlignment="1">
      <alignment horizontal="center" vertical="center" wrapText="1"/>
    </xf>
    <xf numFmtId="180" fontId="31" fillId="0" borderId="5" xfId="13" applyNumberFormat="1" applyFont="1" applyFill="1" applyBorder="1" applyAlignment="1">
      <alignment horizontal="center" vertical="center" wrapText="1"/>
    </xf>
    <xf numFmtId="3" fontId="42" fillId="0" borderId="5" xfId="0" applyNumberFormat="1" applyFont="1" applyBorder="1" applyAlignment="1">
      <alignment horizontal="right" vertical="center"/>
    </xf>
    <xf numFmtId="180" fontId="31" fillId="0" borderId="5" xfId="13" applyNumberFormat="1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vertical="center" wrapText="1"/>
    </xf>
    <xf numFmtId="178" fontId="5" fillId="3" borderId="1" xfId="1" applyNumberFormat="1" applyFont="1" applyFill="1" applyBorder="1" applyAlignment="1">
      <alignment vertical="center"/>
    </xf>
    <xf numFmtId="176" fontId="5" fillId="3" borderId="1" xfId="4" applyNumberFormat="1" applyFont="1" applyFill="1" applyBorder="1" applyAlignment="1" applyProtection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179" fontId="21" fillId="0" borderId="0" xfId="1" applyNumberFormat="1" applyFont="1">
      <alignment vertical="center"/>
    </xf>
    <xf numFmtId="181" fontId="43" fillId="0" borderId="1" xfId="0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49" fontId="20" fillId="0" borderId="1" xfId="2" applyNumberFormat="1" applyFont="1" applyBorder="1" applyAlignment="1">
      <alignment vertical="center" wrapText="1"/>
    </xf>
    <xf numFmtId="176" fontId="5" fillId="0" borderId="1" xfId="1" applyNumberFormat="1" applyFont="1" applyBorder="1" applyAlignment="1">
      <alignment vertical="center"/>
    </xf>
    <xf numFmtId="178" fontId="31" fillId="0" borderId="1" xfId="6" applyNumberFormat="1" applyFont="1" applyBorder="1" applyAlignment="1" applyProtection="1">
      <alignment vertical="center"/>
    </xf>
    <xf numFmtId="178" fontId="21" fillId="0" borderId="1" xfId="0" applyNumberFormat="1" applyFont="1" applyFill="1" applyBorder="1" applyAlignment="1">
      <alignment vertical="center"/>
    </xf>
    <xf numFmtId="0" fontId="21" fillId="0" borderId="1" xfId="1" applyFont="1" applyFill="1" applyBorder="1" applyAlignment="1">
      <alignment vertical="center" wrapText="1"/>
    </xf>
    <xf numFmtId="0" fontId="21" fillId="0" borderId="0" xfId="1" applyFont="1" applyAlignment="1">
      <alignment vertical="center"/>
    </xf>
    <xf numFmtId="179" fontId="21" fillId="0" borderId="0" xfId="1" applyNumberFormat="1" applyFont="1" applyAlignment="1">
      <alignment vertical="center"/>
    </xf>
    <xf numFmtId="0" fontId="21" fillId="0" borderId="0" xfId="1" applyFont="1" applyAlignment="1">
      <alignment vertical="center" wrapText="1"/>
    </xf>
    <xf numFmtId="0" fontId="21" fillId="0" borderId="0" xfId="1" applyFont="1" applyAlignment="1">
      <alignment horizontal="right" vertical="center"/>
    </xf>
    <xf numFmtId="178" fontId="17" fillId="3" borderId="1" xfId="0" applyNumberFormat="1" applyFont="1" applyFill="1" applyBorder="1" applyAlignment="1">
      <alignment vertical="center" wrapText="1"/>
    </xf>
    <xf numFmtId="3" fontId="25" fillId="0" borderId="1" xfId="1" applyNumberFormat="1" applyFont="1" applyBorder="1" applyAlignment="1">
      <alignment horizontal="right" vertical="center"/>
    </xf>
    <xf numFmtId="179" fontId="30" fillId="0" borderId="1" xfId="1" applyNumberFormat="1" applyFont="1" applyBorder="1" applyAlignment="1">
      <alignment horizontal="right" vertical="center"/>
    </xf>
    <xf numFmtId="177" fontId="30" fillId="0" borderId="1" xfId="1" applyNumberFormat="1" applyFont="1" applyBorder="1" applyAlignment="1">
      <alignment horizontal="right" vertical="center"/>
    </xf>
    <xf numFmtId="179" fontId="30" fillId="0" borderId="1" xfId="1" applyNumberFormat="1" applyFont="1" applyBorder="1">
      <alignment vertical="center"/>
    </xf>
    <xf numFmtId="179" fontId="31" fillId="0" borderId="1" xfId="1" applyNumberFormat="1" applyFont="1" applyBorder="1">
      <alignment vertical="center"/>
    </xf>
    <xf numFmtId="179" fontId="25" fillId="0" borderId="1" xfId="1" applyNumberFormat="1" applyFont="1" applyBorder="1">
      <alignment vertical="center"/>
    </xf>
    <xf numFmtId="179" fontId="27" fillId="0" borderId="1" xfId="1" applyNumberFormat="1" applyFont="1" applyBorder="1">
      <alignment vertical="center"/>
    </xf>
    <xf numFmtId="3" fontId="31" fillId="0" borderId="1" xfId="1" applyNumberFormat="1" applyFont="1" applyBorder="1">
      <alignment vertical="center"/>
    </xf>
    <xf numFmtId="177" fontId="31" fillId="0" borderId="1" xfId="1" applyNumberFormat="1" applyFont="1" applyBorder="1">
      <alignment vertical="center"/>
    </xf>
    <xf numFmtId="178" fontId="30" fillId="0" borderId="1" xfId="1" applyNumberFormat="1" applyFont="1" applyBorder="1">
      <alignment vertical="center"/>
    </xf>
    <xf numFmtId="0" fontId="31" fillId="0" borderId="1" xfId="1" applyFont="1" applyBorder="1">
      <alignment vertical="center"/>
    </xf>
    <xf numFmtId="176" fontId="30" fillId="0" borderId="1" xfId="1" applyNumberFormat="1" applyFont="1" applyBorder="1">
      <alignment vertical="center"/>
    </xf>
    <xf numFmtId="176" fontId="30" fillId="0" borderId="1" xfId="1" applyNumberFormat="1" applyFont="1" applyBorder="1" applyAlignment="1">
      <alignment vertical="center" shrinkToFit="1"/>
    </xf>
    <xf numFmtId="3" fontId="30" fillId="0" borderId="1" xfId="1" applyNumberFormat="1" applyFont="1" applyBorder="1">
      <alignment vertical="center"/>
    </xf>
    <xf numFmtId="177" fontId="30" fillId="0" borderId="1" xfId="1" applyNumberFormat="1" applyFont="1" applyBorder="1">
      <alignment vertical="center"/>
    </xf>
    <xf numFmtId="3" fontId="30" fillId="0" borderId="1" xfId="0" applyNumberFormat="1" applyFont="1" applyBorder="1" applyAlignment="1">
      <alignment horizontal="right" vertical="center"/>
    </xf>
    <xf numFmtId="177" fontId="30" fillId="0" borderId="1" xfId="9" applyNumberFormat="1" applyFont="1" applyBorder="1" applyAlignment="1">
      <alignment vertical="center"/>
    </xf>
    <xf numFmtId="177" fontId="25" fillId="0" borderId="1" xfId="9" applyNumberFormat="1" applyFont="1" applyBorder="1" applyAlignment="1">
      <alignment vertical="center"/>
    </xf>
    <xf numFmtId="178" fontId="0" fillId="3" borderId="1" xfId="0" applyNumberFormat="1" applyFont="1" applyFill="1" applyBorder="1" applyAlignment="1">
      <alignment vertical="center"/>
    </xf>
    <xf numFmtId="178" fontId="10" fillId="3" borderId="1" xfId="0" applyNumberFormat="1" applyFont="1" applyFill="1" applyBorder="1" applyAlignment="1">
      <alignment vertical="center"/>
    </xf>
    <xf numFmtId="178" fontId="7" fillId="3" borderId="1" xfId="0" applyNumberFormat="1" applyFont="1" applyFill="1" applyBorder="1" applyAlignment="1">
      <alignment vertical="center"/>
    </xf>
    <xf numFmtId="178" fontId="0" fillId="0" borderId="0" xfId="0" applyNumberFormat="1" applyFont="1" applyFill="1" applyAlignment="1">
      <alignment vertical="center"/>
    </xf>
    <xf numFmtId="0" fontId="34" fillId="0" borderId="0" xfId="1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9" fontId="8" fillId="0" borderId="1" xfId="1" applyNumberFormat="1" applyFont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22" fillId="0" borderId="0" xfId="1" applyFont="1" applyFill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40" fillId="0" borderId="0" xfId="0" applyNumberFormat="1" applyFont="1" applyFill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32" fillId="0" borderId="1" xfId="0" applyNumberFormat="1" applyFont="1" applyFill="1" applyBorder="1" applyAlignment="1" applyProtection="1">
      <alignment horizontal="center" vertical="center" wrapText="1"/>
    </xf>
    <xf numFmtId="0" fontId="41" fillId="0" borderId="0" xfId="8" applyFont="1" applyAlignment="1">
      <alignment horizontal="center" vertical="center"/>
    </xf>
    <xf numFmtId="0" fontId="30" fillId="0" borderId="1" xfId="8" applyFont="1" applyBorder="1" applyAlignment="1">
      <alignment horizontal="center" vertical="center" wrapText="1"/>
    </xf>
    <xf numFmtId="0" fontId="4" fillId="0" borderId="1" xfId="8" applyFont="1" applyBorder="1" applyAlignment="1">
      <alignment horizontal="center" vertical="center"/>
    </xf>
    <xf numFmtId="181" fontId="12" fillId="3" borderId="0" xfId="0" applyNumberFormat="1" applyFont="1" applyFill="1" applyAlignment="1">
      <alignment vertical="center"/>
    </xf>
    <xf numFmtId="181" fontId="39" fillId="3" borderId="0" xfId="0" applyNumberFormat="1" applyFont="1" applyFill="1" applyBorder="1" applyAlignment="1">
      <alignment horizontal="center"/>
    </xf>
    <xf numFmtId="181" fontId="37" fillId="3" borderId="3" xfId="0" applyNumberFormat="1" applyFont="1" applyFill="1" applyBorder="1" applyAlignment="1">
      <alignment horizontal="center"/>
    </xf>
    <xf numFmtId="181" fontId="37" fillId="3" borderId="0" xfId="0" applyNumberFormat="1" applyFont="1" applyFill="1" applyBorder="1" applyAlignment="1">
      <alignment horizontal="center"/>
    </xf>
    <xf numFmtId="181" fontId="18" fillId="3" borderId="0" xfId="0" applyNumberFormat="1" applyFont="1" applyFill="1" applyBorder="1" applyAlignment="1">
      <alignment horizontal="center"/>
    </xf>
    <xf numFmtId="181" fontId="15" fillId="3" borderId="5" xfId="0" applyNumberFormat="1" applyFont="1" applyFill="1" applyBorder="1" applyAlignment="1">
      <alignment horizontal="center" vertical="center"/>
    </xf>
    <xf numFmtId="181" fontId="15" fillId="3" borderId="1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center"/>
    </xf>
    <xf numFmtId="176" fontId="15" fillId="3" borderId="1" xfId="0" applyNumberFormat="1" applyFont="1" applyFill="1" applyBorder="1" applyAlignment="1">
      <alignment horizontal="right"/>
    </xf>
    <xf numFmtId="177" fontId="15" fillId="3" borderId="1" xfId="0" applyNumberFormat="1" applyFont="1" applyFill="1" applyBorder="1" applyAlignment="1">
      <alignment horizontal="right"/>
    </xf>
    <xf numFmtId="0" fontId="12" fillId="3" borderId="1" xfId="0" applyFont="1" applyFill="1" applyBorder="1" applyAlignment="1">
      <alignment horizontal="left"/>
    </xf>
    <xf numFmtId="176" fontId="12" fillId="3" borderId="1" xfId="0" applyNumberFormat="1" applyFont="1" applyFill="1" applyBorder="1" applyAlignment="1">
      <alignment horizontal="right"/>
    </xf>
    <xf numFmtId="177" fontId="12" fillId="3" borderId="1" xfId="0" applyNumberFormat="1" applyFont="1" applyFill="1" applyBorder="1" applyAlignment="1">
      <alignment horizontal="right"/>
    </xf>
    <xf numFmtId="181" fontId="12" fillId="3" borderId="1" xfId="0" applyNumberFormat="1" applyFont="1" applyFill="1" applyBorder="1" applyAlignment="1">
      <alignment vertical="center"/>
    </xf>
    <xf numFmtId="182" fontId="5" fillId="3" borderId="1" xfId="0" applyNumberFormat="1" applyFont="1" applyFill="1" applyBorder="1" applyAlignment="1" applyProtection="1">
      <alignment horizontal="left" vertical="center"/>
      <protection locked="0"/>
    </xf>
    <xf numFmtId="181" fontId="15" fillId="3" borderId="1" xfId="0" applyNumberFormat="1" applyFont="1" applyFill="1" applyBorder="1" applyAlignment="1">
      <alignment vertical="center"/>
    </xf>
  </cellXfs>
  <cellStyles count="14">
    <cellStyle name="百分比 2 10" xfId="3"/>
    <cellStyle name="百分比 2 2 2" xfId="6"/>
    <cellStyle name="百分比 5" xfId="9"/>
    <cellStyle name="常规" xfId="0" builtinId="0"/>
    <cellStyle name="常规 10" xfId="4"/>
    <cellStyle name="常规 2" xfId="11"/>
    <cellStyle name="常规 4 2" xfId="12"/>
    <cellStyle name="常规 8" xfId="2"/>
    <cellStyle name="常规_2007年云南省向人大报送政府收支预算表格式编制过程表" xfId="8"/>
    <cellStyle name="常规_2007年云南省向人大报送政府收支预算表格式编制过程表 2" xfId="1"/>
    <cellStyle name="常规_2007年云南省向人大报送政府收支预算表格式编制过程表 2 2 2" xfId="7"/>
    <cellStyle name="常规_2015年十堰市本级财政决算(草案)" xfId="10"/>
    <cellStyle name="常规_exceltmp1" xfId="5"/>
    <cellStyle name="千位分隔 2" xfId="13"/>
  </cellStyles>
  <dxfs count="13">
    <dxf>
      <font>
        <b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/>
  </sheetViews>
  <sheetFormatPr defaultRowHeight="13.5"/>
  <cols>
    <col min="13" max="13" width="13.375" customWidth="1"/>
  </cols>
  <sheetData>
    <row r="1" spans="1:14">
      <c r="A1" t="s">
        <v>1921</v>
      </c>
    </row>
    <row r="9" spans="1:14" ht="35.25">
      <c r="A9" s="188" t="s">
        <v>1861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</row>
    <row r="10" spans="1:14" ht="35.25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</row>
    <row r="11" spans="1:14" ht="35.1" customHeight="1">
      <c r="A11" s="190" t="s">
        <v>1862</v>
      </c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</row>
    <row r="12" spans="1:14" ht="35.1" customHeight="1">
      <c r="A12" s="190" t="s">
        <v>1863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</row>
    <row r="13" spans="1:14" ht="35.1" customHeight="1">
      <c r="A13" s="190" t="s">
        <v>1864</v>
      </c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</row>
    <row r="14" spans="1:14" ht="35.1" customHeight="1">
      <c r="A14" s="190" t="s">
        <v>1865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</row>
    <row r="15" spans="1:14" ht="35.1" customHeight="1">
      <c r="A15" s="190" t="s">
        <v>1866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</row>
    <row r="17" spans="1:14" ht="25.5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</row>
    <row r="18" spans="1:14" ht="22.5">
      <c r="A18" s="189" t="s">
        <v>251</v>
      </c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12"/>
    </row>
    <row r="19" spans="1:14" ht="12.75" customHeight="1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2"/>
    </row>
    <row r="20" spans="1:14" ht="22.5">
      <c r="A20" s="189" t="s">
        <v>1920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</row>
  </sheetData>
  <mergeCells count="8">
    <mergeCell ref="A9:M9"/>
    <mergeCell ref="A18:M18"/>
    <mergeCell ref="A20:N20"/>
    <mergeCell ref="A11:N11"/>
    <mergeCell ref="A13:N13"/>
    <mergeCell ref="A14:N14"/>
    <mergeCell ref="A15:N15"/>
    <mergeCell ref="A12:N1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showZeros="0" workbookViewId="0">
      <selection activeCell="J13" sqref="J13"/>
    </sheetView>
  </sheetViews>
  <sheetFormatPr defaultRowHeight="13.5"/>
  <cols>
    <col min="1" max="1" width="17.75" style="2" customWidth="1"/>
    <col min="2" max="2" width="9.25" style="2" customWidth="1"/>
    <col min="3" max="4" width="9.625" style="2" customWidth="1"/>
    <col min="5" max="5" width="10.25" style="2" customWidth="1"/>
    <col min="6" max="6" width="7.75" style="2" customWidth="1"/>
    <col min="7" max="7" width="19.25" style="2" customWidth="1"/>
    <col min="8" max="8" width="11.875" style="2" customWidth="1"/>
    <col min="9" max="10" width="9.5" style="2" bestFit="1" customWidth="1"/>
    <col min="11" max="11" width="11" style="2" customWidth="1"/>
    <col min="12" max="12" width="7.875" style="2" customWidth="1"/>
    <col min="13" max="253" width="9" style="2"/>
    <col min="254" max="254" width="56.75" style="2" customWidth="1"/>
    <col min="255" max="257" width="30.625" style="2" customWidth="1"/>
    <col min="258" max="509" width="9" style="2"/>
    <col min="510" max="510" width="56.75" style="2" customWidth="1"/>
    <col min="511" max="513" width="30.625" style="2" customWidth="1"/>
    <col min="514" max="765" width="9" style="2"/>
    <col min="766" max="766" width="56.75" style="2" customWidth="1"/>
    <col min="767" max="769" width="30.625" style="2" customWidth="1"/>
    <col min="770" max="1021" width="9" style="2"/>
    <col min="1022" max="1022" width="56.75" style="2" customWidth="1"/>
    <col min="1023" max="1025" width="30.625" style="2" customWidth="1"/>
    <col min="1026" max="1277" width="9" style="2"/>
    <col min="1278" max="1278" width="56.75" style="2" customWidth="1"/>
    <col min="1279" max="1281" width="30.625" style="2" customWidth="1"/>
    <col min="1282" max="1533" width="9" style="2"/>
    <col min="1534" max="1534" width="56.75" style="2" customWidth="1"/>
    <col min="1535" max="1537" width="30.625" style="2" customWidth="1"/>
    <col min="1538" max="1789" width="9" style="2"/>
    <col min="1790" max="1790" width="56.75" style="2" customWidth="1"/>
    <col min="1791" max="1793" width="30.625" style="2" customWidth="1"/>
    <col min="1794" max="2045" width="9" style="2"/>
    <col min="2046" max="2046" width="56.75" style="2" customWidth="1"/>
    <col min="2047" max="2049" width="30.625" style="2" customWidth="1"/>
    <col min="2050" max="2301" width="9" style="2"/>
    <col min="2302" max="2302" width="56.75" style="2" customWidth="1"/>
    <col min="2303" max="2305" width="30.625" style="2" customWidth="1"/>
    <col min="2306" max="2557" width="9" style="2"/>
    <col min="2558" max="2558" width="56.75" style="2" customWidth="1"/>
    <col min="2559" max="2561" width="30.625" style="2" customWidth="1"/>
    <col min="2562" max="2813" width="9" style="2"/>
    <col min="2814" max="2814" width="56.75" style="2" customWidth="1"/>
    <col min="2815" max="2817" width="30.625" style="2" customWidth="1"/>
    <col min="2818" max="3069" width="9" style="2"/>
    <col min="3070" max="3070" width="56.75" style="2" customWidth="1"/>
    <col min="3071" max="3073" width="30.625" style="2" customWidth="1"/>
    <col min="3074" max="3325" width="9" style="2"/>
    <col min="3326" max="3326" width="56.75" style="2" customWidth="1"/>
    <col min="3327" max="3329" width="30.625" style="2" customWidth="1"/>
    <col min="3330" max="3581" width="9" style="2"/>
    <col min="3582" max="3582" width="56.75" style="2" customWidth="1"/>
    <col min="3583" max="3585" width="30.625" style="2" customWidth="1"/>
    <col min="3586" max="3837" width="9" style="2"/>
    <col min="3838" max="3838" width="56.75" style="2" customWidth="1"/>
    <col min="3839" max="3841" width="30.625" style="2" customWidth="1"/>
    <col min="3842" max="4093" width="9" style="2"/>
    <col min="4094" max="4094" width="56.75" style="2" customWidth="1"/>
    <col min="4095" max="4097" width="30.625" style="2" customWidth="1"/>
    <col min="4098" max="4349" width="9" style="2"/>
    <col min="4350" max="4350" width="56.75" style="2" customWidth="1"/>
    <col min="4351" max="4353" width="30.625" style="2" customWidth="1"/>
    <col min="4354" max="4605" width="9" style="2"/>
    <col min="4606" max="4606" width="56.75" style="2" customWidth="1"/>
    <col min="4607" max="4609" width="30.625" style="2" customWidth="1"/>
    <col min="4610" max="4861" width="9" style="2"/>
    <col min="4862" max="4862" width="56.75" style="2" customWidth="1"/>
    <col min="4863" max="4865" width="30.625" style="2" customWidth="1"/>
    <col min="4866" max="5117" width="9" style="2"/>
    <col min="5118" max="5118" width="56.75" style="2" customWidth="1"/>
    <col min="5119" max="5121" width="30.625" style="2" customWidth="1"/>
    <col min="5122" max="5373" width="9" style="2"/>
    <col min="5374" max="5374" width="56.75" style="2" customWidth="1"/>
    <col min="5375" max="5377" width="30.625" style="2" customWidth="1"/>
    <col min="5378" max="5629" width="9" style="2"/>
    <col min="5630" max="5630" width="56.75" style="2" customWidth="1"/>
    <col min="5631" max="5633" width="30.625" style="2" customWidth="1"/>
    <col min="5634" max="5885" width="9" style="2"/>
    <col min="5886" max="5886" width="56.75" style="2" customWidth="1"/>
    <col min="5887" max="5889" width="30.625" style="2" customWidth="1"/>
    <col min="5890" max="6141" width="9" style="2"/>
    <col min="6142" max="6142" width="56.75" style="2" customWidth="1"/>
    <col min="6143" max="6145" width="30.625" style="2" customWidth="1"/>
    <col min="6146" max="6397" width="9" style="2"/>
    <col min="6398" max="6398" width="56.75" style="2" customWidth="1"/>
    <col min="6399" max="6401" width="30.625" style="2" customWidth="1"/>
    <col min="6402" max="6653" width="9" style="2"/>
    <col min="6654" max="6654" width="56.75" style="2" customWidth="1"/>
    <col min="6655" max="6657" width="30.625" style="2" customWidth="1"/>
    <col min="6658" max="6909" width="9" style="2"/>
    <col min="6910" max="6910" width="56.75" style="2" customWidth="1"/>
    <col min="6911" max="6913" width="30.625" style="2" customWidth="1"/>
    <col min="6914" max="7165" width="9" style="2"/>
    <col min="7166" max="7166" width="56.75" style="2" customWidth="1"/>
    <col min="7167" max="7169" width="30.625" style="2" customWidth="1"/>
    <col min="7170" max="7421" width="9" style="2"/>
    <col min="7422" max="7422" width="56.75" style="2" customWidth="1"/>
    <col min="7423" max="7425" width="30.625" style="2" customWidth="1"/>
    <col min="7426" max="7677" width="9" style="2"/>
    <col min="7678" max="7678" width="56.75" style="2" customWidth="1"/>
    <col min="7679" max="7681" width="30.625" style="2" customWidth="1"/>
    <col min="7682" max="7933" width="9" style="2"/>
    <col min="7934" max="7934" width="56.75" style="2" customWidth="1"/>
    <col min="7935" max="7937" width="30.625" style="2" customWidth="1"/>
    <col min="7938" max="8189" width="9" style="2"/>
    <col min="8190" max="8190" width="56.75" style="2" customWidth="1"/>
    <col min="8191" max="8193" width="30.625" style="2" customWidth="1"/>
    <col min="8194" max="8445" width="9" style="2"/>
    <col min="8446" max="8446" width="56.75" style="2" customWidth="1"/>
    <col min="8447" max="8449" width="30.625" style="2" customWidth="1"/>
    <col min="8450" max="8701" width="9" style="2"/>
    <col min="8702" max="8702" width="56.75" style="2" customWidth="1"/>
    <col min="8703" max="8705" width="30.625" style="2" customWidth="1"/>
    <col min="8706" max="8957" width="9" style="2"/>
    <col min="8958" max="8958" width="56.75" style="2" customWidth="1"/>
    <col min="8959" max="8961" width="30.625" style="2" customWidth="1"/>
    <col min="8962" max="9213" width="9" style="2"/>
    <col min="9214" max="9214" width="56.75" style="2" customWidth="1"/>
    <col min="9215" max="9217" width="30.625" style="2" customWidth="1"/>
    <col min="9218" max="9469" width="9" style="2"/>
    <col min="9470" max="9470" width="56.75" style="2" customWidth="1"/>
    <col min="9471" max="9473" width="30.625" style="2" customWidth="1"/>
    <col min="9474" max="9725" width="9" style="2"/>
    <col min="9726" max="9726" width="56.75" style="2" customWidth="1"/>
    <col min="9727" max="9729" width="30.625" style="2" customWidth="1"/>
    <col min="9730" max="9981" width="9" style="2"/>
    <col min="9982" max="9982" width="56.75" style="2" customWidth="1"/>
    <col min="9983" max="9985" width="30.625" style="2" customWidth="1"/>
    <col min="9986" max="10237" width="9" style="2"/>
    <col min="10238" max="10238" width="56.75" style="2" customWidth="1"/>
    <col min="10239" max="10241" width="30.625" style="2" customWidth="1"/>
    <col min="10242" max="10493" width="9" style="2"/>
    <col min="10494" max="10494" width="56.75" style="2" customWidth="1"/>
    <col min="10495" max="10497" width="30.625" style="2" customWidth="1"/>
    <col min="10498" max="10749" width="9" style="2"/>
    <col min="10750" max="10750" width="56.75" style="2" customWidth="1"/>
    <col min="10751" max="10753" width="30.625" style="2" customWidth="1"/>
    <col min="10754" max="11005" width="9" style="2"/>
    <col min="11006" max="11006" width="56.75" style="2" customWidth="1"/>
    <col min="11007" max="11009" width="30.625" style="2" customWidth="1"/>
    <col min="11010" max="11261" width="9" style="2"/>
    <col min="11262" max="11262" width="56.75" style="2" customWidth="1"/>
    <col min="11263" max="11265" width="30.625" style="2" customWidth="1"/>
    <col min="11266" max="11517" width="9" style="2"/>
    <col min="11518" max="11518" width="56.75" style="2" customWidth="1"/>
    <col min="11519" max="11521" width="30.625" style="2" customWidth="1"/>
    <col min="11522" max="11773" width="9" style="2"/>
    <col min="11774" max="11774" width="56.75" style="2" customWidth="1"/>
    <col min="11775" max="11777" width="30.625" style="2" customWidth="1"/>
    <col min="11778" max="12029" width="9" style="2"/>
    <col min="12030" max="12030" width="56.75" style="2" customWidth="1"/>
    <col min="12031" max="12033" width="30.625" style="2" customWidth="1"/>
    <col min="12034" max="12285" width="9" style="2"/>
    <col min="12286" max="12286" width="56.75" style="2" customWidth="1"/>
    <col min="12287" max="12289" width="30.625" style="2" customWidth="1"/>
    <col min="12290" max="12541" width="9" style="2"/>
    <col min="12542" max="12542" width="56.75" style="2" customWidth="1"/>
    <col min="12543" max="12545" width="30.625" style="2" customWidth="1"/>
    <col min="12546" max="12797" width="9" style="2"/>
    <col min="12798" max="12798" width="56.75" style="2" customWidth="1"/>
    <col min="12799" max="12801" width="30.625" style="2" customWidth="1"/>
    <col min="12802" max="13053" width="9" style="2"/>
    <col min="13054" max="13054" width="56.75" style="2" customWidth="1"/>
    <col min="13055" max="13057" width="30.625" style="2" customWidth="1"/>
    <col min="13058" max="13309" width="9" style="2"/>
    <col min="13310" max="13310" width="56.75" style="2" customWidth="1"/>
    <col min="13311" max="13313" width="30.625" style="2" customWidth="1"/>
    <col min="13314" max="13565" width="9" style="2"/>
    <col min="13566" max="13566" width="56.75" style="2" customWidth="1"/>
    <col min="13567" max="13569" width="30.625" style="2" customWidth="1"/>
    <col min="13570" max="13821" width="9" style="2"/>
    <col min="13822" max="13822" width="56.75" style="2" customWidth="1"/>
    <col min="13823" max="13825" width="30.625" style="2" customWidth="1"/>
    <col min="13826" max="14077" width="9" style="2"/>
    <col min="14078" max="14078" width="56.75" style="2" customWidth="1"/>
    <col min="14079" max="14081" width="30.625" style="2" customWidth="1"/>
    <col min="14082" max="14333" width="9" style="2"/>
    <col min="14334" max="14334" width="56.75" style="2" customWidth="1"/>
    <col min="14335" max="14337" width="30.625" style="2" customWidth="1"/>
    <col min="14338" max="14589" width="9" style="2"/>
    <col min="14590" max="14590" width="56.75" style="2" customWidth="1"/>
    <col min="14591" max="14593" width="30.625" style="2" customWidth="1"/>
    <col min="14594" max="14845" width="9" style="2"/>
    <col min="14846" max="14846" width="56.75" style="2" customWidth="1"/>
    <col min="14847" max="14849" width="30.625" style="2" customWidth="1"/>
    <col min="14850" max="15101" width="9" style="2"/>
    <col min="15102" max="15102" width="56.75" style="2" customWidth="1"/>
    <col min="15103" max="15105" width="30.625" style="2" customWidth="1"/>
    <col min="15106" max="15357" width="9" style="2"/>
    <col min="15358" max="15358" width="56.75" style="2" customWidth="1"/>
    <col min="15359" max="15361" width="30.625" style="2" customWidth="1"/>
    <col min="15362" max="15613" width="9" style="2"/>
    <col min="15614" max="15614" width="56.75" style="2" customWidth="1"/>
    <col min="15615" max="15617" width="30.625" style="2" customWidth="1"/>
    <col min="15618" max="15869" width="9" style="2"/>
    <col min="15870" max="15870" width="56.75" style="2" customWidth="1"/>
    <col min="15871" max="15873" width="30.625" style="2" customWidth="1"/>
    <col min="15874" max="16125" width="9" style="2"/>
    <col min="16126" max="16126" width="56.75" style="2" customWidth="1"/>
    <col min="16127" max="16129" width="30.625" style="2" customWidth="1"/>
    <col min="16130" max="16384" width="9" style="2"/>
  </cols>
  <sheetData>
    <row r="1" spans="1:12" ht="14.25">
      <c r="A1" s="1" t="s">
        <v>144</v>
      </c>
      <c r="B1" s="1"/>
    </row>
    <row r="2" spans="1:12" s="1" customFormat="1" ht="25.5">
      <c r="A2" s="191" t="s">
        <v>1860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</row>
    <row r="3" spans="1:12" ht="14.25">
      <c r="A3" s="1"/>
      <c r="B3" s="1"/>
      <c r="J3" s="2" t="s">
        <v>252</v>
      </c>
    </row>
    <row r="4" spans="1:12" ht="24.75" customHeight="1">
      <c r="A4" s="192" t="s">
        <v>131</v>
      </c>
      <c r="B4" s="192"/>
      <c r="C4" s="192"/>
      <c r="D4" s="192"/>
      <c r="E4" s="192"/>
      <c r="F4" s="192"/>
      <c r="G4" s="195" t="s">
        <v>54</v>
      </c>
      <c r="H4" s="195"/>
      <c r="I4" s="195"/>
      <c r="J4" s="195"/>
      <c r="K4" s="195"/>
      <c r="L4" s="195"/>
    </row>
    <row r="5" spans="1:12" ht="53.25" customHeight="1">
      <c r="A5" s="194" t="s">
        <v>243</v>
      </c>
      <c r="B5" s="194" t="s">
        <v>28</v>
      </c>
      <c r="C5" s="194" t="s">
        <v>23</v>
      </c>
      <c r="D5" s="193" t="s">
        <v>1841</v>
      </c>
      <c r="E5" s="193" t="s">
        <v>1842</v>
      </c>
      <c r="F5" s="193"/>
      <c r="G5" s="196" t="s">
        <v>244</v>
      </c>
      <c r="H5" s="196" t="s">
        <v>53</v>
      </c>
      <c r="I5" s="194" t="s">
        <v>23</v>
      </c>
      <c r="J5" s="193" t="s">
        <v>24</v>
      </c>
      <c r="K5" s="193" t="s">
        <v>26</v>
      </c>
      <c r="L5" s="193"/>
    </row>
    <row r="6" spans="1:12" ht="23.25" customHeight="1">
      <c r="A6" s="194"/>
      <c r="B6" s="194"/>
      <c r="C6" s="194"/>
      <c r="D6" s="193"/>
      <c r="E6" s="7" t="s">
        <v>25</v>
      </c>
      <c r="F6" s="7" t="s">
        <v>27</v>
      </c>
      <c r="G6" s="196"/>
      <c r="H6" s="196"/>
      <c r="I6" s="194"/>
      <c r="J6" s="193"/>
      <c r="K6" s="7" t="s">
        <v>25</v>
      </c>
      <c r="L6" s="7" t="s">
        <v>27</v>
      </c>
    </row>
    <row r="7" spans="1:12" ht="35.1" customHeight="1">
      <c r="A7" s="6" t="s">
        <v>0</v>
      </c>
      <c r="B7" s="27">
        <f>SUM(B8:B24)</f>
        <v>24942</v>
      </c>
      <c r="C7" s="27">
        <f>SUM(C8:C24)</f>
        <v>26570</v>
      </c>
      <c r="D7" s="27">
        <f>SUM(D8:D24)</f>
        <v>24182</v>
      </c>
      <c r="E7" s="8">
        <f>D7-C7</f>
        <v>-2388</v>
      </c>
      <c r="F7" s="9">
        <f>E7/C7</f>
        <v>-8.9875799774181406E-2</v>
      </c>
      <c r="G7" s="13" t="s">
        <v>29</v>
      </c>
      <c r="H7" s="10">
        <v>27525</v>
      </c>
      <c r="I7" s="141">
        <v>19591</v>
      </c>
      <c r="J7" s="184">
        <v>19684</v>
      </c>
      <c r="K7" s="55">
        <f>J7-I7</f>
        <v>93</v>
      </c>
      <c r="L7" s="54">
        <f>K7/I7</f>
        <v>4.74707773977847E-3</v>
      </c>
    </row>
    <row r="8" spans="1:12" ht="35.1" customHeight="1">
      <c r="A8" s="6" t="s">
        <v>1</v>
      </c>
      <c r="B8" s="52">
        <v>10249</v>
      </c>
      <c r="C8" s="52">
        <v>10715</v>
      </c>
      <c r="D8" s="140">
        <v>9816</v>
      </c>
      <c r="E8" s="8">
        <f t="shared" ref="E8:E51" si="0">D8-C8</f>
        <v>-899</v>
      </c>
      <c r="F8" s="9">
        <f t="shared" ref="F8:F51" si="1">E8/C8</f>
        <v>-8.3901073261782547E-2</v>
      </c>
      <c r="G8" s="13" t="s">
        <v>30</v>
      </c>
      <c r="H8" s="10"/>
      <c r="I8" s="141"/>
      <c r="J8" s="184"/>
      <c r="K8" s="55">
        <f t="shared" ref="K8:K51" si="2">J8-I8</f>
        <v>0</v>
      </c>
      <c r="L8" s="54"/>
    </row>
    <row r="9" spans="1:12" ht="35.1" customHeight="1">
      <c r="A9" s="6" t="s">
        <v>2</v>
      </c>
      <c r="B9" s="52">
        <v>19</v>
      </c>
      <c r="C9" s="52">
        <v>15</v>
      </c>
      <c r="D9" s="19">
        <v>13</v>
      </c>
      <c r="E9" s="8">
        <f t="shared" si="0"/>
        <v>-2</v>
      </c>
      <c r="F9" s="9"/>
      <c r="G9" s="13" t="s">
        <v>31</v>
      </c>
      <c r="H9" s="10">
        <v>34</v>
      </c>
      <c r="I9" s="142">
        <v>49</v>
      </c>
      <c r="J9" s="184">
        <v>91</v>
      </c>
      <c r="K9" s="55">
        <f t="shared" si="2"/>
        <v>42</v>
      </c>
      <c r="L9" s="54">
        <f t="shared" ref="L9:L51" si="3">K9/I9</f>
        <v>0.8571428571428571</v>
      </c>
    </row>
    <row r="10" spans="1:12" ht="35.1" customHeight="1">
      <c r="A10" s="6" t="s">
        <v>3</v>
      </c>
      <c r="B10" s="52">
        <v>957</v>
      </c>
      <c r="C10" s="52">
        <v>980</v>
      </c>
      <c r="D10" s="140">
        <v>883</v>
      </c>
      <c r="E10" s="8">
        <f t="shared" si="0"/>
        <v>-97</v>
      </c>
      <c r="F10" s="9">
        <f t="shared" si="1"/>
        <v>-9.8979591836734687E-2</v>
      </c>
      <c r="G10" s="13" t="s">
        <v>32</v>
      </c>
      <c r="H10" s="10">
        <v>6842</v>
      </c>
      <c r="I10" s="141">
        <v>6210</v>
      </c>
      <c r="J10" s="185">
        <v>8100</v>
      </c>
      <c r="K10" s="55">
        <f t="shared" si="2"/>
        <v>1890</v>
      </c>
      <c r="L10" s="54">
        <f t="shared" si="3"/>
        <v>0.30434782608695654</v>
      </c>
    </row>
    <row r="11" spans="1:12" ht="35.1" customHeight="1">
      <c r="A11" s="6" t="s">
        <v>1858</v>
      </c>
      <c r="B11" s="52"/>
      <c r="C11" s="52"/>
      <c r="D11" s="140"/>
      <c r="E11" s="8">
        <f t="shared" si="0"/>
        <v>0</v>
      </c>
      <c r="F11" s="9"/>
      <c r="G11" s="13" t="s">
        <v>33</v>
      </c>
      <c r="H11" s="10">
        <v>36519</v>
      </c>
      <c r="I11" s="141">
        <v>29706</v>
      </c>
      <c r="J11" s="185">
        <v>27549</v>
      </c>
      <c r="K11" s="55">
        <f t="shared" si="2"/>
        <v>-2157</v>
      </c>
      <c r="L11" s="54">
        <f t="shared" si="3"/>
        <v>-7.2611593617451023E-2</v>
      </c>
    </row>
    <row r="12" spans="1:12" ht="35.1" customHeight="1">
      <c r="A12" s="6" t="s">
        <v>4</v>
      </c>
      <c r="B12" s="52">
        <v>748</v>
      </c>
      <c r="C12" s="52">
        <v>780</v>
      </c>
      <c r="D12" s="140">
        <v>568</v>
      </c>
      <c r="E12" s="8">
        <f t="shared" si="0"/>
        <v>-212</v>
      </c>
      <c r="F12" s="9">
        <f t="shared" si="1"/>
        <v>-0.27179487179487177</v>
      </c>
      <c r="G12" s="13" t="s">
        <v>34</v>
      </c>
      <c r="H12" s="10">
        <v>3264</v>
      </c>
      <c r="I12" s="143">
        <v>766</v>
      </c>
      <c r="J12" s="185">
        <v>4093</v>
      </c>
      <c r="K12" s="55">
        <f t="shared" si="2"/>
        <v>3327</v>
      </c>
      <c r="L12" s="54">
        <f t="shared" si="3"/>
        <v>4.3433420365535245</v>
      </c>
    </row>
    <row r="13" spans="1:12" ht="35.1" customHeight="1">
      <c r="A13" s="6" t="s">
        <v>5</v>
      </c>
      <c r="B13" s="52">
        <v>529</v>
      </c>
      <c r="C13" s="52">
        <v>710</v>
      </c>
      <c r="D13" s="140">
        <v>673</v>
      </c>
      <c r="E13" s="8">
        <f t="shared" si="0"/>
        <v>-37</v>
      </c>
      <c r="F13" s="9">
        <f t="shared" si="1"/>
        <v>-5.2112676056338028E-2</v>
      </c>
      <c r="G13" s="13" t="s">
        <v>35</v>
      </c>
      <c r="H13" s="10">
        <v>1920</v>
      </c>
      <c r="I13" s="141">
        <v>1811</v>
      </c>
      <c r="J13" s="184">
        <v>1557</v>
      </c>
      <c r="K13" s="55">
        <f t="shared" si="2"/>
        <v>-254</v>
      </c>
      <c r="L13" s="54">
        <f t="shared" si="3"/>
        <v>-0.14025400331308668</v>
      </c>
    </row>
    <row r="14" spans="1:12" ht="35.1" customHeight="1">
      <c r="A14" s="6" t="s">
        <v>253</v>
      </c>
      <c r="B14" s="52">
        <v>895</v>
      </c>
      <c r="C14" s="52">
        <v>1050</v>
      </c>
      <c r="D14" s="140">
        <v>827</v>
      </c>
      <c r="E14" s="8">
        <f t="shared" si="0"/>
        <v>-223</v>
      </c>
      <c r="F14" s="9">
        <f t="shared" si="1"/>
        <v>-0.21238095238095239</v>
      </c>
      <c r="G14" s="13" t="s">
        <v>36</v>
      </c>
      <c r="H14" s="10">
        <v>24984</v>
      </c>
      <c r="I14" s="141">
        <v>24214</v>
      </c>
      <c r="J14" s="184">
        <v>30540</v>
      </c>
      <c r="K14" s="55">
        <f t="shared" si="2"/>
        <v>6326</v>
      </c>
      <c r="L14" s="54">
        <f t="shared" si="3"/>
        <v>0.261253820104072</v>
      </c>
    </row>
    <row r="15" spans="1:12" ht="35.1" customHeight="1">
      <c r="A15" s="6" t="s">
        <v>6</v>
      </c>
      <c r="B15" s="52">
        <v>717</v>
      </c>
      <c r="C15" s="52">
        <v>790</v>
      </c>
      <c r="D15" s="140">
        <v>668</v>
      </c>
      <c r="E15" s="8">
        <f t="shared" si="0"/>
        <v>-122</v>
      </c>
      <c r="F15" s="9">
        <f t="shared" si="1"/>
        <v>-0.15443037974683543</v>
      </c>
      <c r="G15" s="13" t="s">
        <v>37</v>
      </c>
      <c r="H15" s="10">
        <v>16537</v>
      </c>
      <c r="I15" s="141">
        <v>12199</v>
      </c>
      <c r="J15" s="184">
        <v>10101</v>
      </c>
      <c r="K15" s="55">
        <f t="shared" si="2"/>
        <v>-2098</v>
      </c>
      <c r="L15" s="54">
        <f t="shared" si="3"/>
        <v>-0.17198130994343799</v>
      </c>
    </row>
    <row r="16" spans="1:12" ht="35.1" customHeight="1">
      <c r="A16" s="6" t="s">
        <v>7</v>
      </c>
      <c r="B16" s="52">
        <v>327</v>
      </c>
      <c r="C16" s="52">
        <v>350</v>
      </c>
      <c r="D16" s="140">
        <v>423</v>
      </c>
      <c r="E16" s="8">
        <f t="shared" si="0"/>
        <v>73</v>
      </c>
      <c r="F16" s="9">
        <f t="shared" si="1"/>
        <v>0.20857142857142857</v>
      </c>
      <c r="G16" s="13" t="s">
        <v>38</v>
      </c>
      <c r="H16" s="10">
        <v>2476</v>
      </c>
      <c r="I16" s="141">
        <v>2289</v>
      </c>
      <c r="J16" s="184">
        <v>3259</v>
      </c>
      <c r="K16" s="55">
        <f t="shared" si="2"/>
        <v>970</v>
      </c>
      <c r="L16" s="54">
        <f t="shared" si="3"/>
        <v>0.42376583660987333</v>
      </c>
    </row>
    <row r="17" spans="1:12" ht="35.1" customHeight="1">
      <c r="A17" s="6" t="s">
        <v>8</v>
      </c>
      <c r="B17" s="52">
        <v>441</v>
      </c>
      <c r="C17" s="52">
        <v>450</v>
      </c>
      <c r="D17" s="140">
        <v>548</v>
      </c>
      <c r="E17" s="8">
        <f t="shared" si="0"/>
        <v>98</v>
      </c>
      <c r="F17" s="9">
        <f t="shared" si="1"/>
        <v>0.21777777777777776</v>
      </c>
      <c r="G17" s="13" t="s">
        <v>39</v>
      </c>
      <c r="H17" s="10">
        <v>11382</v>
      </c>
      <c r="I17" s="141">
        <v>5508</v>
      </c>
      <c r="J17" s="184">
        <v>45584</v>
      </c>
      <c r="K17" s="55">
        <f t="shared" si="2"/>
        <v>40076</v>
      </c>
      <c r="L17" s="54">
        <f t="shared" si="3"/>
        <v>7.2759622367465502</v>
      </c>
    </row>
    <row r="18" spans="1:12" ht="35.1" customHeight="1">
      <c r="A18" s="6" t="s">
        <v>9</v>
      </c>
      <c r="B18" s="52">
        <v>30</v>
      </c>
      <c r="C18" s="52">
        <v>220</v>
      </c>
      <c r="D18" s="140">
        <v>305</v>
      </c>
      <c r="E18" s="8">
        <f t="shared" si="0"/>
        <v>85</v>
      </c>
      <c r="F18" s="9">
        <f t="shared" si="1"/>
        <v>0.38636363636363635</v>
      </c>
      <c r="G18" s="13" t="s">
        <v>40</v>
      </c>
      <c r="H18" s="10">
        <v>13422</v>
      </c>
      <c r="I18" s="141">
        <v>16807</v>
      </c>
      <c r="J18" s="184">
        <v>8940</v>
      </c>
      <c r="K18" s="55">
        <f t="shared" si="2"/>
        <v>-7867</v>
      </c>
      <c r="L18" s="54">
        <f t="shared" si="3"/>
        <v>-0.46807877670018444</v>
      </c>
    </row>
    <row r="19" spans="1:12" ht="35.1" customHeight="1">
      <c r="A19" s="6" t="s">
        <v>10</v>
      </c>
      <c r="B19" s="52">
        <v>612</v>
      </c>
      <c r="C19" s="52">
        <v>660</v>
      </c>
      <c r="D19" s="140">
        <v>688</v>
      </c>
      <c r="E19" s="8">
        <f t="shared" si="0"/>
        <v>28</v>
      </c>
      <c r="F19" s="9">
        <f t="shared" si="1"/>
        <v>4.2424242424242427E-2</v>
      </c>
      <c r="G19" s="13" t="s">
        <v>41</v>
      </c>
      <c r="H19" s="10">
        <v>507</v>
      </c>
      <c r="I19" s="141">
        <v>1920</v>
      </c>
      <c r="J19" s="184">
        <v>982</v>
      </c>
      <c r="K19" s="55">
        <f t="shared" si="2"/>
        <v>-938</v>
      </c>
      <c r="L19" s="54">
        <f t="shared" si="3"/>
        <v>-0.48854166666666665</v>
      </c>
    </row>
    <row r="20" spans="1:12" ht="35.1" customHeight="1">
      <c r="A20" s="6" t="s">
        <v>11</v>
      </c>
      <c r="B20" s="52">
        <v>2626</v>
      </c>
      <c r="C20" s="52">
        <v>2250</v>
      </c>
      <c r="D20" s="140">
        <v>914</v>
      </c>
      <c r="E20" s="8">
        <f t="shared" si="0"/>
        <v>-1336</v>
      </c>
      <c r="F20" s="9">
        <f t="shared" si="1"/>
        <v>-0.59377777777777774</v>
      </c>
      <c r="G20" s="13" t="s">
        <v>42</v>
      </c>
      <c r="H20" s="10">
        <v>1033</v>
      </c>
      <c r="I20" s="141">
        <v>864</v>
      </c>
      <c r="J20" s="184">
        <v>572</v>
      </c>
      <c r="K20" s="55">
        <f t="shared" si="2"/>
        <v>-292</v>
      </c>
      <c r="L20" s="54">
        <f t="shared" si="3"/>
        <v>-0.33796296296296297</v>
      </c>
    </row>
    <row r="21" spans="1:12" ht="35.1" customHeight="1">
      <c r="A21" s="6" t="s">
        <v>12</v>
      </c>
      <c r="B21" s="52">
        <v>794</v>
      </c>
      <c r="C21" s="52">
        <v>1100</v>
      </c>
      <c r="D21" s="19">
        <v>1716</v>
      </c>
      <c r="E21" s="8">
        <f t="shared" si="0"/>
        <v>616</v>
      </c>
      <c r="F21" s="9">
        <f t="shared" si="1"/>
        <v>0.56000000000000005</v>
      </c>
      <c r="G21" s="13" t="s">
        <v>43</v>
      </c>
      <c r="H21" s="10">
        <v>768</v>
      </c>
      <c r="I21" s="141">
        <v>536</v>
      </c>
      <c r="J21" s="184">
        <v>335</v>
      </c>
      <c r="K21" s="55">
        <f t="shared" si="2"/>
        <v>-201</v>
      </c>
      <c r="L21" s="54">
        <f t="shared" si="3"/>
        <v>-0.375</v>
      </c>
    </row>
    <row r="22" spans="1:12" ht="35.1" customHeight="1">
      <c r="A22" s="6" t="s">
        <v>13</v>
      </c>
      <c r="B22" s="52">
        <v>5998</v>
      </c>
      <c r="C22" s="52">
        <v>6500</v>
      </c>
      <c r="D22" s="19">
        <v>6078</v>
      </c>
      <c r="E22" s="8">
        <f t="shared" si="0"/>
        <v>-422</v>
      </c>
      <c r="F22" s="9">
        <f t="shared" si="1"/>
        <v>-6.4923076923076917E-2</v>
      </c>
      <c r="G22" s="13" t="s">
        <v>44</v>
      </c>
      <c r="H22" s="10"/>
      <c r="I22" s="141"/>
      <c r="J22" s="184"/>
      <c r="K22" s="55">
        <f t="shared" si="2"/>
        <v>0</v>
      </c>
      <c r="L22" s="54"/>
    </row>
    <row r="23" spans="1:12" ht="35.1" customHeight="1">
      <c r="A23" s="6" t="s">
        <v>1912</v>
      </c>
      <c r="B23" s="52"/>
      <c r="C23" s="52"/>
      <c r="D23" s="19">
        <v>62</v>
      </c>
      <c r="E23" s="8">
        <f t="shared" si="0"/>
        <v>62</v>
      </c>
      <c r="F23" s="9"/>
      <c r="G23" s="13"/>
      <c r="H23" s="10"/>
      <c r="I23" s="141"/>
      <c r="J23" s="184"/>
      <c r="K23" s="55"/>
      <c r="L23" s="54"/>
    </row>
    <row r="24" spans="1:12" ht="35.1" customHeight="1">
      <c r="A24" s="6" t="s">
        <v>14</v>
      </c>
      <c r="B24" s="52"/>
      <c r="C24" s="52"/>
      <c r="D24" s="19"/>
      <c r="E24" s="8">
        <f t="shared" si="0"/>
        <v>0</v>
      </c>
      <c r="F24" s="9"/>
      <c r="G24" s="13" t="s">
        <v>45</v>
      </c>
      <c r="H24" s="10"/>
      <c r="I24" s="144"/>
      <c r="J24" s="184"/>
      <c r="K24" s="55">
        <f t="shared" si="2"/>
        <v>0</v>
      </c>
      <c r="L24" s="54"/>
    </row>
    <row r="25" spans="1:12" ht="35.1" customHeight="1">
      <c r="A25" s="6" t="s">
        <v>15</v>
      </c>
      <c r="B25" s="27">
        <f>SUM(B26:B33)</f>
        <v>18314</v>
      </c>
      <c r="C25" s="27">
        <f>SUM(C26:C33)</f>
        <v>17990</v>
      </c>
      <c r="D25" s="27">
        <f>SUM(D26:D33)</f>
        <v>20486</v>
      </c>
      <c r="E25" s="8">
        <f t="shared" si="0"/>
        <v>2496</v>
      </c>
      <c r="F25" s="9">
        <f t="shared" si="1"/>
        <v>0.1387437465258477</v>
      </c>
      <c r="G25" s="13" t="s">
        <v>46</v>
      </c>
      <c r="H25" s="10">
        <v>941</v>
      </c>
      <c r="I25" s="144">
        <v>1113</v>
      </c>
      <c r="J25" s="184">
        <v>801</v>
      </c>
      <c r="K25" s="55">
        <f t="shared" si="2"/>
        <v>-312</v>
      </c>
      <c r="L25" s="54">
        <f t="shared" si="3"/>
        <v>-0.28032345013477089</v>
      </c>
    </row>
    <row r="26" spans="1:12" ht="35.1" customHeight="1">
      <c r="A26" s="6" t="s">
        <v>16</v>
      </c>
      <c r="B26" s="53">
        <v>2749</v>
      </c>
      <c r="C26" s="53">
        <v>2780</v>
      </c>
      <c r="D26" s="28">
        <v>1742</v>
      </c>
      <c r="E26" s="8">
        <f t="shared" si="0"/>
        <v>-1038</v>
      </c>
      <c r="F26" s="9">
        <f t="shared" si="1"/>
        <v>-0.37338129496402878</v>
      </c>
      <c r="G26" s="13" t="s">
        <v>47</v>
      </c>
      <c r="H26" s="10">
        <v>3848</v>
      </c>
      <c r="I26" s="145">
        <v>9113</v>
      </c>
      <c r="J26" s="184">
        <v>2416</v>
      </c>
      <c r="K26" s="55">
        <f t="shared" si="2"/>
        <v>-6697</v>
      </c>
      <c r="L26" s="54">
        <f t="shared" si="3"/>
        <v>-0.73488423131789748</v>
      </c>
    </row>
    <row r="27" spans="1:12" ht="35.1" customHeight="1">
      <c r="A27" s="11" t="s">
        <v>17</v>
      </c>
      <c r="B27" s="53">
        <v>1560</v>
      </c>
      <c r="C27" s="53">
        <v>1600</v>
      </c>
      <c r="D27" s="28">
        <v>647</v>
      </c>
      <c r="E27" s="8">
        <f t="shared" si="0"/>
        <v>-953</v>
      </c>
      <c r="F27" s="9">
        <f t="shared" si="1"/>
        <v>-0.59562499999999996</v>
      </c>
      <c r="G27" s="13" t="s">
        <v>48</v>
      </c>
      <c r="H27" s="10">
        <v>120</v>
      </c>
      <c r="I27" s="141">
        <v>161</v>
      </c>
      <c r="J27" s="184">
        <v>328</v>
      </c>
      <c r="K27" s="55">
        <f t="shared" si="2"/>
        <v>167</v>
      </c>
      <c r="L27" s="54">
        <f t="shared" si="3"/>
        <v>1.0372670807453417</v>
      </c>
    </row>
    <row r="28" spans="1:12" ht="35.1" customHeight="1">
      <c r="A28" s="11" t="s">
        <v>18</v>
      </c>
      <c r="B28" s="53">
        <v>1335</v>
      </c>
      <c r="C28" s="53">
        <v>1470</v>
      </c>
      <c r="D28" s="29">
        <v>1499</v>
      </c>
      <c r="E28" s="8">
        <f t="shared" si="0"/>
        <v>29</v>
      </c>
      <c r="F28" s="9">
        <f t="shared" si="1"/>
        <v>1.9727891156462583E-2</v>
      </c>
      <c r="G28" s="13" t="s">
        <v>49</v>
      </c>
      <c r="H28" s="10"/>
      <c r="I28" s="143">
        <v>1500</v>
      </c>
      <c r="J28" s="184"/>
      <c r="K28" s="55">
        <f t="shared" si="2"/>
        <v>-1500</v>
      </c>
      <c r="L28" s="54">
        <f t="shared" si="3"/>
        <v>-1</v>
      </c>
    </row>
    <row r="29" spans="1:12" ht="35.1" customHeight="1">
      <c r="A29" s="11" t="s">
        <v>19</v>
      </c>
      <c r="B29" s="53"/>
      <c r="C29" s="53"/>
      <c r="D29" s="28"/>
      <c r="E29" s="8">
        <f t="shared" si="0"/>
        <v>0</v>
      </c>
      <c r="F29" s="9"/>
      <c r="G29" s="13" t="s">
        <v>50</v>
      </c>
      <c r="H29" s="10">
        <v>16</v>
      </c>
      <c r="I29" s="141">
        <v>10130</v>
      </c>
      <c r="J29" s="184"/>
      <c r="K29" s="55">
        <f t="shared" si="2"/>
        <v>-10130</v>
      </c>
      <c r="L29" s="54">
        <f t="shared" si="3"/>
        <v>-1</v>
      </c>
    </row>
    <row r="30" spans="1:12" ht="35.1" customHeight="1">
      <c r="A30" s="12" t="s">
        <v>145</v>
      </c>
      <c r="B30" s="53">
        <v>7365</v>
      </c>
      <c r="C30" s="53">
        <v>7110</v>
      </c>
      <c r="D30" s="29">
        <v>10731</v>
      </c>
      <c r="E30" s="8">
        <f t="shared" si="0"/>
        <v>3621</v>
      </c>
      <c r="F30" s="9">
        <f t="shared" si="1"/>
        <v>0.5092827004219409</v>
      </c>
      <c r="G30" s="13" t="s">
        <v>51</v>
      </c>
      <c r="H30" s="10">
        <v>3021</v>
      </c>
      <c r="I30" s="146"/>
      <c r="J30" s="184">
        <v>3310</v>
      </c>
      <c r="K30" s="55">
        <f t="shared" si="2"/>
        <v>3310</v>
      </c>
      <c r="L30" s="54" t="e">
        <f t="shared" si="3"/>
        <v>#DIV/0!</v>
      </c>
    </row>
    <row r="31" spans="1:12" ht="35.1" customHeight="1">
      <c r="A31" s="6" t="s">
        <v>20</v>
      </c>
      <c r="B31" s="53">
        <v>2272</v>
      </c>
      <c r="C31" s="53">
        <v>1990</v>
      </c>
      <c r="D31" s="29">
        <v>1298</v>
      </c>
      <c r="E31" s="8">
        <f t="shared" si="0"/>
        <v>-692</v>
      </c>
      <c r="F31" s="9">
        <f t="shared" si="1"/>
        <v>-0.34773869346733666</v>
      </c>
      <c r="G31" s="13" t="s">
        <v>52</v>
      </c>
      <c r="H31" s="10">
        <v>8</v>
      </c>
      <c r="I31" s="141"/>
      <c r="J31" s="184">
        <v>16</v>
      </c>
      <c r="K31" s="55">
        <f t="shared" si="2"/>
        <v>16</v>
      </c>
      <c r="L31" s="54"/>
    </row>
    <row r="32" spans="1:12" s="3" customFormat="1" ht="35.1" customHeight="1">
      <c r="A32" s="6" t="s">
        <v>21</v>
      </c>
      <c r="B32" s="53">
        <v>2993</v>
      </c>
      <c r="C32" s="53">
        <v>3000</v>
      </c>
      <c r="D32" s="29">
        <v>4482</v>
      </c>
      <c r="E32" s="8">
        <f t="shared" si="0"/>
        <v>1482</v>
      </c>
      <c r="F32" s="9">
        <f t="shared" si="1"/>
        <v>0.49399999999999999</v>
      </c>
      <c r="G32" s="14"/>
      <c r="H32" s="26"/>
      <c r="I32" s="26"/>
      <c r="J32" s="186"/>
      <c r="K32" s="55">
        <f t="shared" si="2"/>
        <v>0</v>
      </c>
      <c r="L32" s="54"/>
    </row>
    <row r="33" spans="1:12" s="3" customFormat="1" ht="35.1" customHeight="1">
      <c r="A33" s="6" t="s">
        <v>22</v>
      </c>
      <c r="B33" s="53">
        <v>40</v>
      </c>
      <c r="C33" s="53">
        <v>40</v>
      </c>
      <c r="D33" s="124">
        <v>87</v>
      </c>
      <c r="E33" s="8">
        <f t="shared" si="0"/>
        <v>47</v>
      </c>
      <c r="F33" s="9">
        <f t="shared" si="1"/>
        <v>1.175</v>
      </c>
      <c r="G33" s="14"/>
      <c r="H33" s="26"/>
      <c r="I33" s="26"/>
      <c r="J33" s="26"/>
      <c r="K33" s="55">
        <f t="shared" si="2"/>
        <v>0</v>
      </c>
      <c r="L33" s="54"/>
    </row>
    <row r="34" spans="1:12" ht="35.1" customHeight="1">
      <c r="A34" s="15" t="s">
        <v>55</v>
      </c>
      <c r="B34" s="27">
        <f>SUM(B7,B25)</f>
        <v>43256</v>
      </c>
      <c r="C34" s="27">
        <f>SUM(C7,C25)</f>
        <v>44560</v>
      </c>
      <c r="D34" s="27">
        <f>SUM(D7,D25)</f>
        <v>44668</v>
      </c>
      <c r="E34" s="8">
        <f t="shared" si="0"/>
        <v>108</v>
      </c>
      <c r="F34" s="9">
        <f t="shared" si="1"/>
        <v>2.4236983842010774E-3</v>
      </c>
      <c r="G34" s="119" t="s">
        <v>56</v>
      </c>
      <c r="H34" s="25">
        <f>SUM(H7:H31)</f>
        <v>155167</v>
      </c>
      <c r="I34" s="25">
        <f t="shared" ref="I34:J34" si="4">SUM(I7:I31)</f>
        <v>144487</v>
      </c>
      <c r="J34" s="25">
        <f t="shared" si="4"/>
        <v>168258</v>
      </c>
      <c r="K34" s="55">
        <f t="shared" si="2"/>
        <v>23771</v>
      </c>
      <c r="L34" s="54">
        <f t="shared" si="3"/>
        <v>0.16451999141791304</v>
      </c>
    </row>
    <row r="35" spans="1:12" ht="35.1" customHeight="1">
      <c r="A35" s="20" t="s">
        <v>57</v>
      </c>
      <c r="B35" s="16">
        <f>SUM(B36:B37)</f>
        <v>6910</v>
      </c>
      <c r="C35" s="16">
        <f t="shared" ref="C35" si="5">SUM(C36:C37)</f>
        <v>0</v>
      </c>
      <c r="D35" s="16">
        <f>SUM(D36:D37)</f>
        <v>14463</v>
      </c>
      <c r="E35" s="8">
        <f t="shared" si="0"/>
        <v>14463</v>
      </c>
      <c r="F35" s="9"/>
      <c r="G35" s="24" t="s">
        <v>71</v>
      </c>
      <c r="H35" s="19">
        <v>6910</v>
      </c>
      <c r="I35" s="19"/>
      <c r="J35" s="19">
        <v>14463</v>
      </c>
      <c r="K35" s="55">
        <f>J35-I35</f>
        <v>14463</v>
      </c>
      <c r="L35" s="54"/>
    </row>
    <row r="36" spans="1:12" ht="35.1" customHeight="1">
      <c r="A36" s="21" t="s">
        <v>62</v>
      </c>
      <c r="B36" s="16"/>
      <c r="C36" s="19"/>
      <c r="D36" s="19"/>
      <c r="E36" s="8">
        <f t="shared" si="0"/>
        <v>0</v>
      </c>
      <c r="F36" s="9"/>
      <c r="G36" s="24" t="s">
        <v>74</v>
      </c>
      <c r="H36" s="19">
        <f>SUM(H37:H39)</f>
        <v>4590</v>
      </c>
      <c r="I36" s="19">
        <f t="shared" ref="I36:J36" si="6">SUM(I37:I39)</f>
        <v>4517</v>
      </c>
      <c r="J36" s="19">
        <f t="shared" si="6"/>
        <v>4584</v>
      </c>
      <c r="K36" s="55">
        <f t="shared" si="2"/>
        <v>67</v>
      </c>
      <c r="L36" s="54">
        <f t="shared" si="3"/>
        <v>1.4832853663936241E-2</v>
      </c>
    </row>
    <row r="37" spans="1:12" ht="35.1" customHeight="1">
      <c r="A37" s="22" t="s">
        <v>63</v>
      </c>
      <c r="B37" s="16">
        <v>6910</v>
      </c>
      <c r="C37" s="19"/>
      <c r="D37" s="19">
        <v>14463</v>
      </c>
      <c r="E37" s="8">
        <f t="shared" si="0"/>
        <v>14463</v>
      </c>
      <c r="F37" s="9"/>
      <c r="G37" s="125" t="s">
        <v>76</v>
      </c>
      <c r="H37" s="56">
        <v>885</v>
      </c>
      <c r="I37" s="56">
        <v>885</v>
      </c>
      <c r="J37" s="56">
        <v>885</v>
      </c>
      <c r="K37" s="57">
        <f t="shared" si="2"/>
        <v>0</v>
      </c>
      <c r="L37" s="58">
        <f t="shared" si="3"/>
        <v>0</v>
      </c>
    </row>
    <row r="38" spans="1:12" ht="35.1" customHeight="1">
      <c r="A38" s="20" t="s">
        <v>64</v>
      </c>
      <c r="B38" s="16">
        <f>SUM(B39,B45,B46)</f>
        <v>101735</v>
      </c>
      <c r="C38" s="16">
        <f t="shared" ref="C38" si="7">SUM(C39,C45,C46)</f>
        <v>104444</v>
      </c>
      <c r="D38" s="16">
        <f t="shared" ref="D38" si="8">SUM(D39,D45,D46)</f>
        <v>99398</v>
      </c>
      <c r="E38" s="8">
        <f t="shared" si="0"/>
        <v>-5046</v>
      </c>
      <c r="F38" s="9">
        <f t="shared" si="1"/>
        <v>-4.8312971544559762E-2</v>
      </c>
      <c r="G38" s="125" t="s">
        <v>75</v>
      </c>
      <c r="H38" s="56">
        <v>2</v>
      </c>
      <c r="I38" s="56"/>
      <c r="J38" s="56">
        <v>2</v>
      </c>
      <c r="K38" s="57">
        <f t="shared" si="2"/>
        <v>2</v>
      </c>
      <c r="L38" s="58" t="e">
        <f t="shared" si="3"/>
        <v>#DIV/0!</v>
      </c>
    </row>
    <row r="39" spans="1:12" ht="35.1" customHeight="1">
      <c r="A39" s="22" t="s">
        <v>58</v>
      </c>
      <c r="B39" s="19">
        <f>SUM(B40:B44)</f>
        <v>2244</v>
      </c>
      <c r="C39" s="19">
        <f>SUM(C40:C44)</f>
        <v>2244</v>
      </c>
      <c r="D39" s="19">
        <f>SUM(D40:D44)</f>
        <v>2244</v>
      </c>
      <c r="E39" s="8">
        <f t="shared" si="0"/>
        <v>0</v>
      </c>
      <c r="F39" s="9">
        <f t="shared" si="1"/>
        <v>0</v>
      </c>
      <c r="G39" s="125" t="s">
        <v>77</v>
      </c>
      <c r="H39" s="56">
        <v>3703</v>
      </c>
      <c r="I39" s="59">
        <v>3632</v>
      </c>
      <c r="J39" s="59">
        <v>3697</v>
      </c>
      <c r="K39" s="57">
        <f t="shared" si="2"/>
        <v>65</v>
      </c>
      <c r="L39" s="58">
        <f t="shared" si="3"/>
        <v>1.789647577092511E-2</v>
      </c>
    </row>
    <row r="40" spans="1:12" ht="35.1" customHeight="1">
      <c r="A40" s="23" t="s">
        <v>65</v>
      </c>
      <c r="B40" s="114">
        <v>415</v>
      </c>
      <c r="C40" s="114">
        <v>415</v>
      </c>
      <c r="D40" s="18">
        <v>415</v>
      </c>
      <c r="E40" s="8">
        <f t="shared" si="0"/>
        <v>0</v>
      </c>
      <c r="F40" s="9">
        <f t="shared" si="1"/>
        <v>0</v>
      </c>
      <c r="G40" s="125"/>
      <c r="H40" s="19"/>
      <c r="I40" s="19"/>
      <c r="J40" s="19"/>
      <c r="K40" s="55">
        <f t="shared" si="2"/>
        <v>0</v>
      </c>
      <c r="L40" s="54"/>
    </row>
    <row r="41" spans="1:12" ht="35.1" customHeight="1">
      <c r="A41" s="23" t="s">
        <v>66</v>
      </c>
      <c r="B41" s="114">
        <v>90</v>
      </c>
      <c r="C41" s="114">
        <v>90</v>
      </c>
      <c r="D41" s="18">
        <v>90</v>
      </c>
      <c r="E41" s="8">
        <f t="shared" si="0"/>
        <v>0</v>
      </c>
      <c r="F41" s="9">
        <f t="shared" si="1"/>
        <v>0</v>
      </c>
      <c r="G41" s="125" t="s">
        <v>72</v>
      </c>
      <c r="H41" s="19"/>
      <c r="I41" s="19"/>
      <c r="J41" s="19"/>
      <c r="K41" s="55">
        <f t="shared" si="2"/>
        <v>0</v>
      </c>
      <c r="L41" s="54"/>
    </row>
    <row r="42" spans="1:12" ht="35.1" customHeight="1">
      <c r="A42" s="23" t="s">
        <v>67</v>
      </c>
      <c r="B42" s="114">
        <v>1342</v>
      </c>
      <c r="C42" s="114">
        <v>1342</v>
      </c>
      <c r="D42" s="18">
        <v>1342</v>
      </c>
      <c r="E42" s="8">
        <f t="shared" si="0"/>
        <v>0</v>
      </c>
      <c r="F42" s="9">
        <f t="shared" si="1"/>
        <v>0</v>
      </c>
      <c r="G42" s="24" t="s">
        <v>73</v>
      </c>
      <c r="H42" s="19">
        <f t="shared" ref="H42:I42" si="9">B34+B38+B49+B50-H34-H36</f>
        <v>171</v>
      </c>
      <c r="I42" s="19">
        <f t="shared" si="9"/>
        <v>0</v>
      </c>
      <c r="J42" s="19"/>
      <c r="K42" s="55">
        <f t="shared" si="2"/>
        <v>0</v>
      </c>
      <c r="L42" s="54"/>
    </row>
    <row r="43" spans="1:12" ht="35.1" customHeight="1">
      <c r="A43" s="23" t="s">
        <v>68</v>
      </c>
      <c r="B43" s="114">
        <v>168</v>
      </c>
      <c r="C43" s="114">
        <v>168</v>
      </c>
      <c r="D43" s="18">
        <v>168</v>
      </c>
      <c r="E43" s="8">
        <f t="shared" si="0"/>
        <v>0</v>
      </c>
      <c r="F43" s="9">
        <f t="shared" si="1"/>
        <v>0</v>
      </c>
      <c r="G43" s="30" t="s">
        <v>78</v>
      </c>
      <c r="H43" s="19">
        <v>171</v>
      </c>
      <c r="I43" s="19"/>
      <c r="J43" s="19">
        <v>487</v>
      </c>
      <c r="K43" s="55">
        <f t="shared" si="2"/>
        <v>487</v>
      </c>
      <c r="L43" s="54"/>
    </row>
    <row r="44" spans="1:12" ht="35.1" customHeight="1">
      <c r="A44" s="23" t="s">
        <v>1871</v>
      </c>
      <c r="B44" s="114">
        <v>229</v>
      </c>
      <c r="C44" s="18">
        <v>229</v>
      </c>
      <c r="D44" s="18">
        <v>229</v>
      </c>
      <c r="E44" s="8">
        <f t="shared" si="0"/>
        <v>0</v>
      </c>
      <c r="F44" s="9">
        <f t="shared" si="1"/>
        <v>0</v>
      </c>
      <c r="G44" s="5"/>
      <c r="H44" s="19"/>
      <c r="I44" s="19"/>
      <c r="J44" s="19"/>
      <c r="K44" s="55">
        <f t="shared" si="2"/>
        <v>0</v>
      </c>
      <c r="L44" s="54"/>
    </row>
    <row r="45" spans="1:12" ht="35.1" customHeight="1">
      <c r="A45" s="22" t="s">
        <v>59</v>
      </c>
      <c r="B45" s="16">
        <v>41559</v>
      </c>
      <c r="C45" s="19">
        <v>65896</v>
      </c>
      <c r="D45" s="140">
        <v>45070</v>
      </c>
      <c r="E45" s="8">
        <f t="shared" si="0"/>
        <v>-20826</v>
      </c>
      <c r="F45" s="9">
        <f t="shared" si="1"/>
        <v>-0.31604346242564041</v>
      </c>
      <c r="G45" s="5"/>
      <c r="H45" s="19"/>
      <c r="I45" s="19"/>
      <c r="J45" s="19"/>
      <c r="K45" s="55">
        <f t="shared" si="2"/>
        <v>0</v>
      </c>
      <c r="L45" s="54"/>
    </row>
    <row r="46" spans="1:12" ht="35.1" customHeight="1">
      <c r="A46" s="22" t="s">
        <v>60</v>
      </c>
      <c r="B46" s="16">
        <v>57932</v>
      </c>
      <c r="C46" s="19">
        <v>36304</v>
      </c>
      <c r="D46" s="140">
        <v>52084</v>
      </c>
      <c r="E46" s="8">
        <f t="shared" si="0"/>
        <v>15780</v>
      </c>
      <c r="F46" s="9">
        <f t="shared" si="1"/>
        <v>0.4346628470691935</v>
      </c>
      <c r="G46" s="5"/>
      <c r="H46" s="19"/>
      <c r="I46" s="19"/>
      <c r="J46" s="19"/>
      <c r="K46" s="55">
        <f t="shared" si="2"/>
        <v>0</v>
      </c>
      <c r="L46" s="54"/>
    </row>
    <row r="47" spans="1:12" ht="35.1" customHeight="1">
      <c r="A47" s="22"/>
      <c r="B47" s="17"/>
      <c r="C47" s="19"/>
      <c r="D47" s="19"/>
      <c r="E47" s="8">
        <f t="shared" si="0"/>
        <v>0</v>
      </c>
      <c r="F47" s="9"/>
      <c r="G47" s="5"/>
      <c r="H47" s="19"/>
      <c r="I47" s="19"/>
      <c r="J47" s="19"/>
      <c r="K47" s="55">
        <f t="shared" si="2"/>
        <v>0</v>
      </c>
      <c r="L47" s="54"/>
    </row>
    <row r="48" spans="1:12" ht="35.1" customHeight="1">
      <c r="A48" s="20" t="s">
        <v>61</v>
      </c>
      <c r="B48" s="127"/>
      <c r="C48" s="128"/>
      <c r="D48" s="128"/>
      <c r="E48" s="129">
        <f t="shared" si="0"/>
        <v>0</v>
      </c>
      <c r="F48" s="9"/>
      <c r="G48" s="130"/>
      <c r="H48" s="128"/>
      <c r="I48" s="128"/>
      <c r="J48" s="128"/>
      <c r="K48" s="131">
        <f t="shared" si="2"/>
        <v>0</v>
      </c>
      <c r="L48" s="132"/>
    </row>
    <row r="49" spans="1:13" ht="35.1" customHeight="1">
      <c r="A49" s="20" t="s">
        <v>70</v>
      </c>
      <c r="B49" s="165">
        <v>14594</v>
      </c>
      <c r="C49" s="19"/>
      <c r="D49" s="19">
        <v>29092</v>
      </c>
      <c r="E49" s="8">
        <f t="shared" si="0"/>
        <v>29092</v>
      </c>
      <c r="F49" s="9"/>
      <c r="G49" s="5"/>
      <c r="H49" s="19"/>
      <c r="I49" s="19"/>
      <c r="J49" s="19"/>
      <c r="K49" s="55">
        <f t="shared" si="2"/>
        <v>0</v>
      </c>
      <c r="L49" s="54"/>
    </row>
    <row r="50" spans="1:13" ht="35.1" customHeight="1">
      <c r="A50" s="30" t="s">
        <v>79</v>
      </c>
      <c r="B50" s="17">
        <v>343</v>
      </c>
      <c r="C50" s="19"/>
      <c r="D50" s="19">
        <v>171</v>
      </c>
      <c r="E50" s="8">
        <f t="shared" si="0"/>
        <v>171</v>
      </c>
      <c r="F50" s="9"/>
      <c r="G50" s="5"/>
      <c r="H50" s="19"/>
      <c r="I50" s="19"/>
      <c r="J50" s="19"/>
      <c r="K50" s="55">
        <f t="shared" si="2"/>
        <v>0</v>
      </c>
      <c r="L50" s="54"/>
    </row>
    <row r="51" spans="1:13" ht="35.1" customHeight="1">
      <c r="A51" s="24" t="s">
        <v>69</v>
      </c>
      <c r="B51" s="25">
        <f>SUM(B34,B35,B38,B48,B49+B50)</f>
        <v>166838</v>
      </c>
      <c r="C51" s="25">
        <f t="shared" ref="C51" si="10">SUM(C34,C35,C38,C48,C49)</f>
        <v>149004</v>
      </c>
      <c r="D51" s="25">
        <f>SUM(D34,D35,D38,D48,D49,D50)</f>
        <v>187792</v>
      </c>
      <c r="E51" s="8">
        <f t="shared" si="0"/>
        <v>38788</v>
      </c>
      <c r="F51" s="9">
        <f t="shared" si="1"/>
        <v>0.26031515932458188</v>
      </c>
      <c r="G51" s="4"/>
      <c r="H51" s="25">
        <f>SUM(H34,H35,H36,H41,H42)</f>
        <v>166838</v>
      </c>
      <c r="I51" s="25">
        <f>SUM(I34,I35,I36,I41,I42)</f>
        <v>149004</v>
      </c>
      <c r="J51" s="25">
        <f>SUM(J34,J35,J36,J41,J42,J43)</f>
        <v>187792</v>
      </c>
      <c r="K51" s="55">
        <f t="shared" si="2"/>
        <v>38788</v>
      </c>
      <c r="L51" s="54">
        <f t="shared" si="3"/>
        <v>0.26031515932458188</v>
      </c>
      <c r="M51" s="187">
        <f>J51-D51</f>
        <v>0</v>
      </c>
    </row>
  </sheetData>
  <protectedRanges>
    <protectedRange sqref="I8" name="区域1_1_1_1_1_1_1_2_2"/>
    <protectedRange sqref="I13:I23 I10:I11" name="区域1_1_1_1_1_1_1_2_1_1"/>
    <protectedRange sqref="I27" name="区域2_1_7_1_2_1_1_1_1"/>
    <protectedRange sqref="I29" name="区域2_1_7_1_1_2_1_2"/>
    <protectedRange sqref="I31" name="区域2_1_7_1_1_2_1_1_1"/>
  </protectedRanges>
  <mergeCells count="13">
    <mergeCell ref="A2:L2"/>
    <mergeCell ref="A4:F4"/>
    <mergeCell ref="E5:F5"/>
    <mergeCell ref="B5:B6"/>
    <mergeCell ref="C5:C6"/>
    <mergeCell ref="A5:A6"/>
    <mergeCell ref="D5:D6"/>
    <mergeCell ref="I5:I6"/>
    <mergeCell ref="J5:J6"/>
    <mergeCell ref="K5:L5"/>
    <mergeCell ref="G4:L4"/>
    <mergeCell ref="G5:G6"/>
    <mergeCell ref="H5:H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620"/>
  <sheetViews>
    <sheetView showZeros="0" tabSelected="1" topLeftCell="B1" workbookViewId="0">
      <selection activeCell="B1" sqref="B1"/>
    </sheetView>
  </sheetViews>
  <sheetFormatPr defaultRowHeight="13.5"/>
  <cols>
    <col min="1" max="1" width="15.625" style="133" hidden="1" customWidth="1"/>
    <col min="2" max="2" width="9.75" style="134" bestFit="1" customWidth="1"/>
    <col min="3" max="3" width="46.625" style="133" customWidth="1"/>
    <col min="4" max="4" width="22.5" style="133" customWidth="1"/>
    <col min="5" max="5" width="18.75" style="133" customWidth="1"/>
    <col min="6" max="6" width="12.875" style="133" customWidth="1"/>
    <col min="7" max="7" width="11.625" style="133" customWidth="1"/>
    <col min="8" max="8" width="9.875" style="133" customWidth="1"/>
    <col min="9" max="246" width="9" style="133"/>
    <col min="247" max="247" width="0" style="133" hidden="1" customWidth="1"/>
    <col min="248" max="248" width="9.75" style="133" bestFit="1" customWidth="1"/>
    <col min="249" max="249" width="50" style="133" customWidth="1"/>
    <col min="250" max="251" width="18.75" style="133" customWidth="1"/>
    <col min="252" max="252" width="22" style="133" bestFit="1" customWidth="1"/>
    <col min="253" max="253" width="13.625" style="133" customWidth="1"/>
    <col min="254" max="254" width="15.125" style="133" customWidth="1"/>
    <col min="255" max="255" width="21.875" style="133" customWidth="1"/>
    <col min="256" max="256" width="16.375" style="133" customWidth="1"/>
    <col min="257" max="257" width="14.875" style="133" customWidth="1"/>
    <col min="258" max="258" width="22" style="133" bestFit="1" customWidth="1"/>
    <col min="259" max="502" width="9" style="133"/>
    <col min="503" max="503" width="0" style="133" hidden="1" customWidth="1"/>
    <col min="504" max="504" width="9.75" style="133" bestFit="1" customWidth="1"/>
    <col min="505" max="505" width="50" style="133" customWidth="1"/>
    <col min="506" max="507" width="18.75" style="133" customWidth="1"/>
    <col min="508" max="508" width="22" style="133" bestFit="1" customWidth="1"/>
    <col min="509" max="509" width="13.625" style="133" customWidth="1"/>
    <col min="510" max="510" width="15.125" style="133" customWidth="1"/>
    <col min="511" max="511" width="21.875" style="133" customWidth="1"/>
    <col min="512" max="512" width="16.375" style="133" customWidth="1"/>
    <col min="513" max="513" width="14.875" style="133" customWidth="1"/>
    <col min="514" max="514" width="22" style="133" bestFit="1" customWidth="1"/>
    <col min="515" max="758" width="9" style="133"/>
    <col min="759" max="759" width="0" style="133" hidden="1" customWidth="1"/>
    <col min="760" max="760" width="9.75" style="133" bestFit="1" customWidth="1"/>
    <col min="761" max="761" width="50" style="133" customWidth="1"/>
    <col min="762" max="763" width="18.75" style="133" customWidth="1"/>
    <col min="764" max="764" width="22" style="133" bestFit="1" customWidth="1"/>
    <col min="765" max="765" width="13.625" style="133" customWidth="1"/>
    <col min="766" max="766" width="15.125" style="133" customWidth="1"/>
    <col min="767" max="767" width="21.875" style="133" customWidth="1"/>
    <col min="768" max="768" width="16.375" style="133" customWidth="1"/>
    <col min="769" max="769" width="14.875" style="133" customWidth="1"/>
    <col min="770" max="770" width="22" style="133" bestFit="1" customWidth="1"/>
    <col min="771" max="1014" width="9" style="133"/>
    <col min="1015" max="1015" width="0" style="133" hidden="1" customWidth="1"/>
    <col min="1016" max="1016" width="9.75" style="133" bestFit="1" customWidth="1"/>
    <col min="1017" max="1017" width="50" style="133" customWidth="1"/>
    <col min="1018" max="1019" width="18.75" style="133" customWidth="1"/>
    <col min="1020" max="1020" width="22" style="133" bestFit="1" customWidth="1"/>
    <col min="1021" max="1021" width="13.625" style="133" customWidth="1"/>
    <col min="1022" max="1022" width="15.125" style="133" customWidth="1"/>
    <col min="1023" max="1023" width="21.875" style="133" customWidth="1"/>
    <col min="1024" max="1024" width="16.375" style="133" customWidth="1"/>
    <col min="1025" max="1025" width="14.875" style="133" customWidth="1"/>
    <col min="1026" max="1026" width="22" style="133" bestFit="1" customWidth="1"/>
    <col min="1027" max="1270" width="9" style="133"/>
    <col min="1271" max="1271" width="0" style="133" hidden="1" customWidth="1"/>
    <col min="1272" max="1272" width="9.75" style="133" bestFit="1" customWidth="1"/>
    <col min="1273" max="1273" width="50" style="133" customWidth="1"/>
    <col min="1274" max="1275" width="18.75" style="133" customWidth="1"/>
    <col min="1276" max="1276" width="22" style="133" bestFit="1" customWidth="1"/>
    <col min="1277" max="1277" width="13.625" style="133" customWidth="1"/>
    <col min="1278" max="1278" width="15.125" style="133" customWidth="1"/>
    <col min="1279" max="1279" width="21.875" style="133" customWidth="1"/>
    <col min="1280" max="1280" width="16.375" style="133" customWidth="1"/>
    <col min="1281" max="1281" width="14.875" style="133" customWidth="1"/>
    <col min="1282" max="1282" width="22" style="133" bestFit="1" customWidth="1"/>
    <col min="1283" max="1526" width="9" style="133"/>
    <col min="1527" max="1527" width="0" style="133" hidden="1" customWidth="1"/>
    <col min="1528" max="1528" width="9.75" style="133" bestFit="1" customWidth="1"/>
    <col min="1529" max="1529" width="50" style="133" customWidth="1"/>
    <col min="1530" max="1531" width="18.75" style="133" customWidth="1"/>
    <col min="1532" max="1532" width="22" style="133" bestFit="1" customWidth="1"/>
    <col min="1533" max="1533" width="13.625" style="133" customWidth="1"/>
    <col min="1534" max="1534" width="15.125" style="133" customWidth="1"/>
    <col min="1535" max="1535" width="21.875" style="133" customWidth="1"/>
    <col min="1536" max="1536" width="16.375" style="133" customWidth="1"/>
    <col min="1537" max="1537" width="14.875" style="133" customWidth="1"/>
    <col min="1538" max="1538" width="22" style="133" bestFit="1" customWidth="1"/>
    <col min="1539" max="1782" width="9" style="133"/>
    <col min="1783" max="1783" width="0" style="133" hidden="1" customWidth="1"/>
    <col min="1784" max="1784" width="9.75" style="133" bestFit="1" customWidth="1"/>
    <col min="1785" max="1785" width="50" style="133" customWidth="1"/>
    <col min="1786" max="1787" width="18.75" style="133" customWidth="1"/>
    <col min="1788" max="1788" width="22" style="133" bestFit="1" customWidth="1"/>
    <col min="1789" max="1789" width="13.625" style="133" customWidth="1"/>
    <col min="1790" max="1790" width="15.125" style="133" customWidth="1"/>
    <col min="1791" max="1791" width="21.875" style="133" customWidth="1"/>
    <col min="1792" max="1792" width="16.375" style="133" customWidth="1"/>
    <col min="1793" max="1793" width="14.875" style="133" customWidth="1"/>
    <col min="1794" max="1794" width="22" style="133" bestFit="1" customWidth="1"/>
    <col min="1795" max="2038" width="9" style="133"/>
    <col min="2039" max="2039" width="0" style="133" hidden="1" customWidth="1"/>
    <col min="2040" max="2040" width="9.75" style="133" bestFit="1" customWidth="1"/>
    <col min="2041" max="2041" width="50" style="133" customWidth="1"/>
    <col min="2042" max="2043" width="18.75" style="133" customWidth="1"/>
    <col min="2044" max="2044" width="22" style="133" bestFit="1" customWidth="1"/>
    <col min="2045" max="2045" width="13.625" style="133" customWidth="1"/>
    <col min="2046" max="2046" width="15.125" style="133" customWidth="1"/>
    <col min="2047" max="2047" width="21.875" style="133" customWidth="1"/>
    <col min="2048" max="2048" width="16.375" style="133" customWidth="1"/>
    <col min="2049" max="2049" width="14.875" style="133" customWidth="1"/>
    <col min="2050" max="2050" width="22" style="133" bestFit="1" customWidth="1"/>
    <col min="2051" max="2294" width="9" style="133"/>
    <col min="2295" max="2295" width="0" style="133" hidden="1" customWidth="1"/>
    <col min="2296" max="2296" width="9.75" style="133" bestFit="1" customWidth="1"/>
    <col min="2297" max="2297" width="50" style="133" customWidth="1"/>
    <col min="2298" max="2299" width="18.75" style="133" customWidth="1"/>
    <col min="2300" max="2300" width="22" style="133" bestFit="1" customWidth="1"/>
    <col min="2301" max="2301" width="13.625" style="133" customWidth="1"/>
    <col min="2302" max="2302" width="15.125" style="133" customWidth="1"/>
    <col min="2303" max="2303" width="21.875" style="133" customWidth="1"/>
    <col min="2304" max="2304" width="16.375" style="133" customWidth="1"/>
    <col min="2305" max="2305" width="14.875" style="133" customWidth="1"/>
    <col min="2306" max="2306" width="22" style="133" bestFit="1" customWidth="1"/>
    <col min="2307" max="2550" width="9" style="133"/>
    <col min="2551" max="2551" width="0" style="133" hidden="1" customWidth="1"/>
    <col min="2552" max="2552" width="9.75" style="133" bestFit="1" customWidth="1"/>
    <col min="2553" max="2553" width="50" style="133" customWidth="1"/>
    <col min="2554" max="2555" width="18.75" style="133" customWidth="1"/>
    <col min="2556" max="2556" width="22" style="133" bestFit="1" customWidth="1"/>
    <col min="2557" max="2557" width="13.625" style="133" customWidth="1"/>
    <col min="2558" max="2558" width="15.125" style="133" customWidth="1"/>
    <col min="2559" max="2559" width="21.875" style="133" customWidth="1"/>
    <col min="2560" max="2560" width="16.375" style="133" customWidth="1"/>
    <col min="2561" max="2561" width="14.875" style="133" customWidth="1"/>
    <col min="2562" max="2562" width="22" style="133" bestFit="1" customWidth="1"/>
    <col min="2563" max="2806" width="9" style="133"/>
    <col min="2807" max="2807" width="0" style="133" hidden="1" customWidth="1"/>
    <col min="2808" max="2808" width="9.75" style="133" bestFit="1" customWidth="1"/>
    <col min="2809" max="2809" width="50" style="133" customWidth="1"/>
    <col min="2810" max="2811" width="18.75" style="133" customWidth="1"/>
    <col min="2812" max="2812" width="22" style="133" bestFit="1" customWidth="1"/>
    <col min="2813" max="2813" width="13.625" style="133" customWidth="1"/>
    <col min="2814" max="2814" width="15.125" style="133" customWidth="1"/>
    <col min="2815" max="2815" width="21.875" style="133" customWidth="1"/>
    <col min="2816" max="2816" width="16.375" style="133" customWidth="1"/>
    <col min="2817" max="2817" width="14.875" style="133" customWidth="1"/>
    <col min="2818" max="2818" width="22" style="133" bestFit="1" customWidth="1"/>
    <col min="2819" max="3062" width="9" style="133"/>
    <col min="3063" max="3063" width="0" style="133" hidden="1" customWidth="1"/>
    <col min="3064" max="3064" width="9.75" style="133" bestFit="1" customWidth="1"/>
    <col min="3065" max="3065" width="50" style="133" customWidth="1"/>
    <col min="3066" max="3067" width="18.75" style="133" customWidth="1"/>
    <col min="3068" max="3068" width="22" style="133" bestFit="1" customWidth="1"/>
    <col min="3069" max="3069" width="13.625" style="133" customWidth="1"/>
    <col min="3070" max="3070" width="15.125" style="133" customWidth="1"/>
    <col min="3071" max="3071" width="21.875" style="133" customWidth="1"/>
    <col min="3072" max="3072" width="16.375" style="133" customWidth="1"/>
    <col min="3073" max="3073" width="14.875" style="133" customWidth="1"/>
    <col min="3074" max="3074" width="22" style="133" bestFit="1" customWidth="1"/>
    <col min="3075" max="3318" width="9" style="133"/>
    <col min="3319" max="3319" width="0" style="133" hidden="1" customWidth="1"/>
    <col min="3320" max="3320" width="9.75" style="133" bestFit="1" customWidth="1"/>
    <col min="3321" max="3321" width="50" style="133" customWidth="1"/>
    <col min="3322" max="3323" width="18.75" style="133" customWidth="1"/>
    <col min="3324" max="3324" width="22" style="133" bestFit="1" customWidth="1"/>
    <col min="3325" max="3325" width="13.625" style="133" customWidth="1"/>
    <col min="3326" max="3326" width="15.125" style="133" customWidth="1"/>
    <col min="3327" max="3327" width="21.875" style="133" customWidth="1"/>
    <col min="3328" max="3328" width="16.375" style="133" customWidth="1"/>
    <col min="3329" max="3329" width="14.875" style="133" customWidth="1"/>
    <col min="3330" max="3330" width="22" style="133" bestFit="1" customWidth="1"/>
    <col min="3331" max="3574" width="9" style="133"/>
    <col min="3575" max="3575" width="0" style="133" hidden="1" customWidth="1"/>
    <col min="3576" max="3576" width="9.75" style="133" bestFit="1" customWidth="1"/>
    <col min="3577" max="3577" width="50" style="133" customWidth="1"/>
    <col min="3578" max="3579" width="18.75" style="133" customWidth="1"/>
    <col min="3580" max="3580" width="22" style="133" bestFit="1" customWidth="1"/>
    <col min="3581" max="3581" width="13.625" style="133" customWidth="1"/>
    <col min="3582" max="3582" width="15.125" style="133" customWidth="1"/>
    <col min="3583" max="3583" width="21.875" style="133" customWidth="1"/>
    <col min="3584" max="3584" width="16.375" style="133" customWidth="1"/>
    <col min="3585" max="3585" width="14.875" style="133" customWidth="1"/>
    <col min="3586" max="3586" width="22" style="133" bestFit="1" customWidth="1"/>
    <col min="3587" max="3830" width="9" style="133"/>
    <col min="3831" max="3831" width="0" style="133" hidden="1" customWidth="1"/>
    <col min="3832" max="3832" width="9.75" style="133" bestFit="1" customWidth="1"/>
    <col min="3833" max="3833" width="50" style="133" customWidth="1"/>
    <col min="3834" max="3835" width="18.75" style="133" customWidth="1"/>
    <col min="3836" max="3836" width="22" style="133" bestFit="1" customWidth="1"/>
    <col min="3837" max="3837" width="13.625" style="133" customWidth="1"/>
    <col min="3838" max="3838" width="15.125" style="133" customWidth="1"/>
    <col min="3839" max="3839" width="21.875" style="133" customWidth="1"/>
    <col min="3840" max="3840" width="16.375" style="133" customWidth="1"/>
    <col min="3841" max="3841" width="14.875" style="133" customWidth="1"/>
    <col min="3842" max="3842" width="22" style="133" bestFit="1" customWidth="1"/>
    <col min="3843" max="4086" width="9" style="133"/>
    <col min="4087" max="4087" width="0" style="133" hidden="1" customWidth="1"/>
    <col min="4088" max="4088" width="9.75" style="133" bestFit="1" customWidth="1"/>
    <col min="4089" max="4089" width="50" style="133" customWidth="1"/>
    <col min="4090" max="4091" width="18.75" style="133" customWidth="1"/>
    <col min="4092" max="4092" width="22" style="133" bestFit="1" customWidth="1"/>
    <col min="4093" max="4093" width="13.625" style="133" customWidth="1"/>
    <col min="4094" max="4094" width="15.125" style="133" customWidth="1"/>
    <col min="4095" max="4095" width="21.875" style="133" customWidth="1"/>
    <col min="4096" max="4096" width="16.375" style="133" customWidth="1"/>
    <col min="4097" max="4097" width="14.875" style="133" customWidth="1"/>
    <col min="4098" max="4098" width="22" style="133" bestFit="1" customWidth="1"/>
    <col min="4099" max="4342" width="9" style="133"/>
    <col min="4343" max="4343" width="0" style="133" hidden="1" customWidth="1"/>
    <col min="4344" max="4344" width="9.75" style="133" bestFit="1" customWidth="1"/>
    <col min="4345" max="4345" width="50" style="133" customWidth="1"/>
    <col min="4346" max="4347" width="18.75" style="133" customWidth="1"/>
    <col min="4348" max="4348" width="22" style="133" bestFit="1" customWidth="1"/>
    <col min="4349" max="4349" width="13.625" style="133" customWidth="1"/>
    <col min="4350" max="4350" width="15.125" style="133" customWidth="1"/>
    <col min="4351" max="4351" width="21.875" style="133" customWidth="1"/>
    <col min="4352" max="4352" width="16.375" style="133" customWidth="1"/>
    <col min="4353" max="4353" width="14.875" style="133" customWidth="1"/>
    <col min="4354" max="4354" width="22" style="133" bestFit="1" customWidth="1"/>
    <col min="4355" max="4598" width="9" style="133"/>
    <col min="4599" max="4599" width="0" style="133" hidden="1" customWidth="1"/>
    <col min="4600" max="4600" width="9.75" style="133" bestFit="1" customWidth="1"/>
    <col min="4601" max="4601" width="50" style="133" customWidth="1"/>
    <col min="4602" max="4603" width="18.75" style="133" customWidth="1"/>
    <col min="4604" max="4604" width="22" style="133" bestFit="1" customWidth="1"/>
    <col min="4605" max="4605" width="13.625" style="133" customWidth="1"/>
    <col min="4606" max="4606" width="15.125" style="133" customWidth="1"/>
    <col min="4607" max="4607" width="21.875" style="133" customWidth="1"/>
    <col min="4608" max="4608" width="16.375" style="133" customWidth="1"/>
    <col min="4609" max="4609" width="14.875" style="133" customWidth="1"/>
    <col min="4610" max="4610" width="22" style="133" bestFit="1" customWidth="1"/>
    <col min="4611" max="4854" width="9" style="133"/>
    <col min="4855" max="4855" width="0" style="133" hidden="1" customWidth="1"/>
    <col min="4856" max="4856" width="9.75" style="133" bestFit="1" customWidth="1"/>
    <col min="4857" max="4857" width="50" style="133" customWidth="1"/>
    <col min="4858" max="4859" width="18.75" style="133" customWidth="1"/>
    <col min="4860" max="4860" width="22" style="133" bestFit="1" customWidth="1"/>
    <col min="4861" max="4861" width="13.625" style="133" customWidth="1"/>
    <col min="4862" max="4862" width="15.125" style="133" customWidth="1"/>
    <col min="4863" max="4863" width="21.875" style="133" customWidth="1"/>
    <col min="4864" max="4864" width="16.375" style="133" customWidth="1"/>
    <col min="4865" max="4865" width="14.875" style="133" customWidth="1"/>
    <col min="4866" max="4866" width="22" style="133" bestFit="1" customWidth="1"/>
    <col min="4867" max="5110" width="9" style="133"/>
    <col min="5111" max="5111" width="0" style="133" hidden="1" customWidth="1"/>
    <col min="5112" max="5112" width="9.75" style="133" bestFit="1" customWidth="1"/>
    <col min="5113" max="5113" width="50" style="133" customWidth="1"/>
    <col min="5114" max="5115" width="18.75" style="133" customWidth="1"/>
    <col min="5116" max="5116" width="22" style="133" bestFit="1" customWidth="1"/>
    <col min="5117" max="5117" width="13.625" style="133" customWidth="1"/>
    <col min="5118" max="5118" width="15.125" style="133" customWidth="1"/>
    <col min="5119" max="5119" width="21.875" style="133" customWidth="1"/>
    <col min="5120" max="5120" width="16.375" style="133" customWidth="1"/>
    <col min="5121" max="5121" width="14.875" style="133" customWidth="1"/>
    <col min="5122" max="5122" width="22" style="133" bestFit="1" customWidth="1"/>
    <col min="5123" max="5366" width="9" style="133"/>
    <col min="5367" max="5367" width="0" style="133" hidden="1" customWidth="1"/>
    <col min="5368" max="5368" width="9.75" style="133" bestFit="1" customWidth="1"/>
    <col min="5369" max="5369" width="50" style="133" customWidth="1"/>
    <col min="5370" max="5371" width="18.75" style="133" customWidth="1"/>
    <col min="5372" max="5372" width="22" style="133" bestFit="1" customWidth="1"/>
    <col min="5373" max="5373" width="13.625" style="133" customWidth="1"/>
    <col min="5374" max="5374" width="15.125" style="133" customWidth="1"/>
    <col min="5375" max="5375" width="21.875" style="133" customWidth="1"/>
    <col min="5376" max="5376" width="16.375" style="133" customWidth="1"/>
    <col min="5377" max="5377" width="14.875" style="133" customWidth="1"/>
    <col min="5378" max="5378" width="22" style="133" bestFit="1" customWidth="1"/>
    <col min="5379" max="5622" width="9" style="133"/>
    <col min="5623" max="5623" width="0" style="133" hidden="1" customWidth="1"/>
    <col min="5624" max="5624" width="9.75" style="133" bestFit="1" customWidth="1"/>
    <col min="5625" max="5625" width="50" style="133" customWidth="1"/>
    <col min="5626" max="5627" width="18.75" style="133" customWidth="1"/>
    <col min="5628" max="5628" width="22" style="133" bestFit="1" customWidth="1"/>
    <col min="5629" max="5629" width="13.625" style="133" customWidth="1"/>
    <col min="5630" max="5630" width="15.125" style="133" customWidth="1"/>
    <col min="5631" max="5631" width="21.875" style="133" customWidth="1"/>
    <col min="5632" max="5632" width="16.375" style="133" customWidth="1"/>
    <col min="5633" max="5633" width="14.875" style="133" customWidth="1"/>
    <col min="5634" max="5634" width="22" style="133" bestFit="1" customWidth="1"/>
    <col min="5635" max="5878" width="9" style="133"/>
    <col min="5879" max="5879" width="0" style="133" hidden="1" customWidth="1"/>
    <col min="5880" max="5880" width="9.75" style="133" bestFit="1" customWidth="1"/>
    <col min="5881" max="5881" width="50" style="133" customWidth="1"/>
    <col min="5882" max="5883" width="18.75" style="133" customWidth="1"/>
    <col min="5884" max="5884" width="22" style="133" bestFit="1" customWidth="1"/>
    <col min="5885" max="5885" width="13.625" style="133" customWidth="1"/>
    <col min="5886" max="5886" width="15.125" style="133" customWidth="1"/>
    <col min="5887" max="5887" width="21.875" style="133" customWidth="1"/>
    <col min="5888" max="5888" width="16.375" style="133" customWidth="1"/>
    <col min="5889" max="5889" width="14.875" style="133" customWidth="1"/>
    <col min="5890" max="5890" width="22" style="133" bestFit="1" customWidth="1"/>
    <col min="5891" max="6134" width="9" style="133"/>
    <col min="6135" max="6135" width="0" style="133" hidden="1" customWidth="1"/>
    <col min="6136" max="6136" width="9.75" style="133" bestFit="1" customWidth="1"/>
    <col min="6137" max="6137" width="50" style="133" customWidth="1"/>
    <col min="6138" max="6139" width="18.75" style="133" customWidth="1"/>
    <col min="6140" max="6140" width="22" style="133" bestFit="1" customWidth="1"/>
    <col min="6141" max="6141" width="13.625" style="133" customWidth="1"/>
    <col min="6142" max="6142" width="15.125" style="133" customWidth="1"/>
    <col min="6143" max="6143" width="21.875" style="133" customWidth="1"/>
    <col min="6144" max="6144" width="16.375" style="133" customWidth="1"/>
    <col min="6145" max="6145" width="14.875" style="133" customWidth="1"/>
    <col min="6146" max="6146" width="22" style="133" bestFit="1" customWidth="1"/>
    <col min="6147" max="6390" width="9" style="133"/>
    <col min="6391" max="6391" width="0" style="133" hidden="1" customWidth="1"/>
    <col min="6392" max="6392" width="9.75" style="133" bestFit="1" customWidth="1"/>
    <col min="6393" max="6393" width="50" style="133" customWidth="1"/>
    <col min="6394" max="6395" width="18.75" style="133" customWidth="1"/>
    <col min="6396" max="6396" width="22" style="133" bestFit="1" customWidth="1"/>
    <col min="6397" max="6397" width="13.625" style="133" customWidth="1"/>
    <col min="6398" max="6398" width="15.125" style="133" customWidth="1"/>
    <col min="6399" max="6399" width="21.875" style="133" customWidth="1"/>
    <col min="6400" max="6400" width="16.375" style="133" customWidth="1"/>
    <col min="6401" max="6401" width="14.875" style="133" customWidth="1"/>
    <col min="6402" max="6402" width="22" style="133" bestFit="1" customWidth="1"/>
    <col min="6403" max="6646" width="9" style="133"/>
    <col min="6647" max="6647" width="0" style="133" hidden="1" customWidth="1"/>
    <col min="6648" max="6648" width="9.75" style="133" bestFit="1" customWidth="1"/>
    <col min="6649" max="6649" width="50" style="133" customWidth="1"/>
    <col min="6650" max="6651" width="18.75" style="133" customWidth="1"/>
    <col min="6652" max="6652" width="22" style="133" bestFit="1" customWidth="1"/>
    <col min="6653" max="6653" width="13.625" style="133" customWidth="1"/>
    <col min="6654" max="6654" width="15.125" style="133" customWidth="1"/>
    <col min="6655" max="6655" width="21.875" style="133" customWidth="1"/>
    <col min="6656" max="6656" width="16.375" style="133" customWidth="1"/>
    <col min="6657" max="6657" width="14.875" style="133" customWidth="1"/>
    <col min="6658" max="6658" width="22" style="133" bestFit="1" customWidth="1"/>
    <col min="6659" max="6902" width="9" style="133"/>
    <col min="6903" max="6903" width="0" style="133" hidden="1" customWidth="1"/>
    <col min="6904" max="6904" width="9.75" style="133" bestFit="1" customWidth="1"/>
    <col min="6905" max="6905" width="50" style="133" customWidth="1"/>
    <col min="6906" max="6907" width="18.75" style="133" customWidth="1"/>
    <col min="6908" max="6908" width="22" style="133" bestFit="1" customWidth="1"/>
    <col min="6909" max="6909" width="13.625" style="133" customWidth="1"/>
    <col min="6910" max="6910" width="15.125" style="133" customWidth="1"/>
    <col min="6911" max="6911" width="21.875" style="133" customWidth="1"/>
    <col min="6912" max="6912" width="16.375" style="133" customWidth="1"/>
    <col min="6913" max="6913" width="14.875" style="133" customWidth="1"/>
    <col min="6914" max="6914" width="22" style="133" bestFit="1" customWidth="1"/>
    <col min="6915" max="7158" width="9" style="133"/>
    <col min="7159" max="7159" width="0" style="133" hidden="1" customWidth="1"/>
    <col min="7160" max="7160" width="9.75" style="133" bestFit="1" customWidth="1"/>
    <col min="7161" max="7161" width="50" style="133" customWidth="1"/>
    <col min="7162" max="7163" width="18.75" style="133" customWidth="1"/>
    <col min="7164" max="7164" width="22" style="133" bestFit="1" customWidth="1"/>
    <col min="7165" max="7165" width="13.625" style="133" customWidth="1"/>
    <col min="7166" max="7166" width="15.125" style="133" customWidth="1"/>
    <col min="7167" max="7167" width="21.875" style="133" customWidth="1"/>
    <col min="7168" max="7168" width="16.375" style="133" customWidth="1"/>
    <col min="7169" max="7169" width="14.875" style="133" customWidth="1"/>
    <col min="7170" max="7170" width="22" style="133" bestFit="1" customWidth="1"/>
    <col min="7171" max="7414" width="9" style="133"/>
    <col min="7415" max="7415" width="0" style="133" hidden="1" customWidth="1"/>
    <col min="7416" max="7416" width="9.75" style="133" bestFit="1" customWidth="1"/>
    <col min="7417" max="7417" width="50" style="133" customWidth="1"/>
    <col min="7418" max="7419" width="18.75" style="133" customWidth="1"/>
    <col min="7420" max="7420" width="22" style="133" bestFit="1" customWidth="1"/>
    <col min="7421" max="7421" width="13.625" style="133" customWidth="1"/>
    <col min="7422" max="7422" width="15.125" style="133" customWidth="1"/>
    <col min="7423" max="7423" width="21.875" style="133" customWidth="1"/>
    <col min="7424" max="7424" width="16.375" style="133" customWidth="1"/>
    <col min="7425" max="7425" width="14.875" style="133" customWidth="1"/>
    <col min="7426" max="7426" width="22" style="133" bestFit="1" customWidth="1"/>
    <col min="7427" max="7670" width="9" style="133"/>
    <col min="7671" max="7671" width="0" style="133" hidden="1" customWidth="1"/>
    <col min="7672" max="7672" width="9.75" style="133" bestFit="1" customWidth="1"/>
    <col min="7673" max="7673" width="50" style="133" customWidth="1"/>
    <col min="7674" max="7675" width="18.75" style="133" customWidth="1"/>
    <col min="7676" max="7676" width="22" style="133" bestFit="1" customWidth="1"/>
    <col min="7677" max="7677" width="13.625" style="133" customWidth="1"/>
    <col min="7678" max="7678" width="15.125" style="133" customWidth="1"/>
    <col min="7679" max="7679" width="21.875" style="133" customWidth="1"/>
    <col min="7680" max="7680" width="16.375" style="133" customWidth="1"/>
    <col min="7681" max="7681" width="14.875" style="133" customWidth="1"/>
    <col min="7682" max="7682" width="22" style="133" bestFit="1" customWidth="1"/>
    <col min="7683" max="7926" width="9" style="133"/>
    <col min="7927" max="7927" width="0" style="133" hidden="1" customWidth="1"/>
    <col min="7928" max="7928" width="9.75" style="133" bestFit="1" customWidth="1"/>
    <col min="7929" max="7929" width="50" style="133" customWidth="1"/>
    <col min="7930" max="7931" width="18.75" style="133" customWidth="1"/>
    <col min="7932" max="7932" width="22" style="133" bestFit="1" customWidth="1"/>
    <col min="7933" max="7933" width="13.625" style="133" customWidth="1"/>
    <col min="7934" max="7934" width="15.125" style="133" customWidth="1"/>
    <col min="7935" max="7935" width="21.875" style="133" customWidth="1"/>
    <col min="7936" max="7936" width="16.375" style="133" customWidth="1"/>
    <col min="7937" max="7937" width="14.875" style="133" customWidth="1"/>
    <col min="7938" max="7938" width="22" style="133" bestFit="1" customWidth="1"/>
    <col min="7939" max="8182" width="9" style="133"/>
    <col min="8183" max="8183" width="0" style="133" hidden="1" customWidth="1"/>
    <col min="8184" max="8184" width="9.75" style="133" bestFit="1" customWidth="1"/>
    <col min="8185" max="8185" width="50" style="133" customWidth="1"/>
    <col min="8186" max="8187" width="18.75" style="133" customWidth="1"/>
    <col min="8188" max="8188" width="22" style="133" bestFit="1" customWidth="1"/>
    <col min="8189" max="8189" width="13.625" style="133" customWidth="1"/>
    <col min="8190" max="8190" width="15.125" style="133" customWidth="1"/>
    <col min="8191" max="8191" width="21.875" style="133" customWidth="1"/>
    <col min="8192" max="8192" width="16.375" style="133" customWidth="1"/>
    <col min="8193" max="8193" width="14.875" style="133" customWidth="1"/>
    <col min="8194" max="8194" width="22" style="133" bestFit="1" customWidth="1"/>
    <col min="8195" max="8438" width="9" style="133"/>
    <col min="8439" max="8439" width="0" style="133" hidden="1" customWidth="1"/>
    <col min="8440" max="8440" width="9.75" style="133" bestFit="1" customWidth="1"/>
    <col min="8441" max="8441" width="50" style="133" customWidth="1"/>
    <col min="8442" max="8443" width="18.75" style="133" customWidth="1"/>
    <col min="8444" max="8444" width="22" style="133" bestFit="1" customWidth="1"/>
    <col min="8445" max="8445" width="13.625" style="133" customWidth="1"/>
    <col min="8446" max="8446" width="15.125" style="133" customWidth="1"/>
    <col min="8447" max="8447" width="21.875" style="133" customWidth="1"/>
    <col min="8448" max="8448" width="16.375" style="133" customWidth="1"/>
    <col min="8449" max="8449" width="14.875" style="133" customWidth="1"/>
    <col min="8450" max="8450" width="22" style="133" bestFit="1" customWidth="1"/>
    <col min="8451" max="8694" width="9" style="133"/>
    <col min="8695" max="8695" width="0" style="133" hidden="1" customWidth="1"/>
    <col min="8696" max="8696" width="9.75" style="133" bestFit="1" customWidth="1"/>
    <col min="8697" max="8697" width="50" style="133" customWidth="1"/>
    <col min="8698" max="8699" width="18.75" style="133" customWidth="1"/>
    <col min="8700" max="8700" width="22" style="133" bestFit="1" customWidth="1"/>
    <col min="8701" max="8701" width="13.625" style="133" customWidth="1"/>
    <col min="8702" max="8702" width="15.125" style="133" customWidth="1"/>
    <col min="8703" max="8703" width="21.875" style="133" customWidth="1"/>
    <col min="8704" max="8704" width="16.375" style="133" customWidth="1"/>
    <col min="8705" max="8705" width="14.875" style="133" customWidth="1"/>
    <col min="8706" max="8706" width="22" style="133" bestFit="1" customWidth="1"/>
    <col min="8707" max="8950" width="9" style="133"/>
    <col min="8951" max="8951" width="0" style="133" hidden="1" customWidth="1"/>
    <col min="8952" max="8952" width="9.75" style="133" bestFit="1" customWidth="1"/>
    <col min="8953" max="8953" width="50" style="133" customWidth="1"/>
    <col min="8954" max="8955" width="18.75" style="133" customWidth="1"/>
    <col min="8956" max="8956" width="22" style="133" bestFit="1" customWidth="1"/>
    <col min="8957" max="8957" width="13.625" style="133" customWidth="1"/>
    <col min="8958" max="8958" width="15.125" style="133" customWidth="1"/>
    <col min="8959" max="8959" width="21.875" style="133" customWidth="1"/>
    <col min="8960" max="8960" width="16.375" style="133" customWidth="1"/>
    <col min="8961" max="8961" width="14.875" style="133" customWidth="1"/>
    <col min="8962" max="8962" width="22" style="133" bestFit="1" customWidth="1"/>
    <col min="8963" max="9206" width="9" style="133"/>
    <col min="9207" max="9207" width="0" style="133" hidden="1" customWidth="1"/>
    <col min="9208" max="9208" width="9.75" style="133" bestFit="1" customWidth="1"/>
    <col min="9209" max="9209" width="50" style="133" customWidth="1"/>
    <col min="9210" max="9211" width="18.75" style="133" customWidth="1"/>
    <col min="9212" max="9212" width="22" style="133" bestFit="1" customWidth="1"/>
    <col min="9213" max="9213" width="13.625" style="133" customWidth="1"/>
    <col min="9214" max="9214" width="15.125" style="133" customWidth="1"/>
    <col min="9215" max="9215" width="21.875" style="133" customWidth="1"/>
    <col min="9216" max="9216" width="16.375" style="133" customWidth="1"/>
    <col min="9217" max="9217" width="14.875" style="133" customWidth="1"/>
    <col min="9218" max="9218" width="22" style="133" bestFit="1" customWidth="1"/>
    <col min="9219" max="9462" width="9" style="133"/>
    <col min="9463" max="9463" width="0" style="133" hidden="1" customWidth="1"/>
    <col min="9464" max="9464" width="9.75" style="133" bestFit="1" customWidth="1"/>
    <col min="9465" max="9465" width="50" style="133" customWidth="1"/>
    <col min="9466" max="9467" width="18.75" style="133" customWidth="1"/>
    <col min="9468" max="9468" width="22" style="133" bestFit="1" customWidth="1"/>
    <col min="9469" max="9469" width="13.625" style="133" customWidth="1"/>
    <col min="9470" max="9470" width="15.125" style="133" customWidth="1"/>
    <col min="9471" max="9471" width="21.875" style="133" customWidth="1"/>
    <col min="9472" max="9472" width="16.375" style="133" customWidth="1"/>
    <col min="9473" max="9473" width="14.875" style="133" customWidth="1"/>
    <col min="9474" max="9474" width="22" style="133" bestFit="1" customWidth="1"/>
    <col min="9475" max="9718" width="9" style="133"/>
    <col min="9719" max="9719" width="0" style="133" hidden="1" customWidth="1"/>
    <col min="9720" max="9720" width="9.75" style="133" bestFit="1" customWidth="1"/>
    <col min="9721" max="9721" width="50" style="133" customWidth="1"/>
    <col min="9722" max="9723" width="18.75" style="133" customWidth="1"/>
    <col min="9724" max="9724" width="22" style="133" bestFit="1" customWidth="1"/>
    <col min="9725" max="9725" width="13.625" style="133" customWidth="1"/>
    <col min="9726" max="9726" width="15.125" style="133" customWidth="1"/>
    <col min="9727" max="9727" width="21.875" style="133" customWidth="1"/>
    <col min="9728" max="9728" width="16.375" style="133" customWidth="1"/>
    <col min="9729" max="9729" width="14.875" style="133" customWidth="1"/>
    <col min="9730" max="9730" width="22" style="133" bestFit="1" customWidth="1"/>
    <col min="9731" max="9974" width="9" style="133"/>
    <col min="9975" max="9975" width="0" style="133" hidden="1" customWidth="1"/>
    <col min="9976" max="9976" width="9.75" style="133" bestFit="1" customWidth="1"/>
    <col min="9977" max="9977" width="50" style="133" customWidth="1"/>
    <col min="9978" max="9979" width="18.75" style="133" customWidth="1"/>
    <col min="9980" max="9980" width="22" style="133" bestFit="1" customWidth="1"/>
    <col min="9981" max="9981" width="13.625" style="133" customWidth="1"/>
    <col min="9982" max="9982" width="15.125" style="133" customWidth="1"/>
    <col min="9983" max="9983" width="21.875" style="133" customWidth="1"/>
    <col min="9984" max="9984" width="16.375" style="133" customWidth="1"/>
    <col min="9985" max="9985" width="14.875" style="133" customWidth="1"/>
    <col min="9986" max="9986" width="22" style="133" bestFit="1" customWidth="1"/>
    <col min="9987" max="10230" width="9" style="133"/>
    <col min="10231" max="10231" width="0" style="133" hidden="1" customWidth="1"/>
    <col min="10232" max="10232" width="9.75" style="133" bestFit="1" customWidth="1"/>
    <col min="10233" max="10233" width="50" style="133" customWidth="1"/>
    <col min="10234" max="10235" width="18.75" style="133" customWidth="1"/>
    <col min="10236" max="10236" width="22" style="133" bestFit="1" customWidth="1"/>
    <col min="10237" max="10237" width="13.625" style="133" customWidth="1"/>
    <col min="10238" max="10238" width="15.125" style="133" customWidth="1"/>
    <col min="10239" max="10239" width="21.875" style="133" customWidth="1"/>
    <col min="10240" max="10240" width="16.375" style="133" customWidth="1"/>
    <col min="10241" max="10241" width="14.875" style="133" customWidth="1"/>
    <col min="10242" max="10242" width="22" style="133" bestFit="1" customWidth="1"/>
    <col min="10243" max="10486" width="9" style="133"/>
    <col min="10487" max="10487" width="0" style="133" hidden="1" customWidth="1"/>
    <col min="10488" max="10488" width="9.75" style="133" bestFit="1" customWidth="1"/>
    <col min="10489" max="10489" width="50" style="133" customWidth="1"/>
    <col min="10490" max="10491" width="18.75" style="133" customWidth="1"/>
    <col min="10492" max="10492" width="22" style="133" bestFit="1" customWidth="1"/>
    <col min="10493" max="10493" width="13.625" style="133" customWidth="1"/>
    <col min="10494" max="10494" width="15.125" style="133" customWidth="1"/>
    <col min="10495" max="10495" width="21.875" style="133" customWidth="1"/>
    <col min="10496" max="10496" width="16.375" style="133" customWidth="1"/>
    <col min="10497" max="10497" width="14.875" style="133" customWidth="1"/>
    <col min="10498" max="10498" width="22" style="133" bestFit="1" customWidth="1"/>
    <col min="10499" max="10742" width="9" style="133"/>
    <col min="10743" max="10743" width="0" style="133" hidden="1" customWidth="1"/>
    <col min="10744" max="10744" width="9.75" style="133" bestFit="1" customWidth="1"/>
    <col min="10745" max="10745" width="50" style="133" customWidth="1"/>
    <col min="10746" max="10747" width="18.75" style="133" customWidth="1"/>
    <col min="10748" max="10748" width="22" style="133" bestFit="1" customWidth="1"/>
    <col min="10749" max="10749" width="13.625" style="133" customWidth="1"/>
    <col min="10750" max="10750" width="15.125" style="133" customWidth="1"/>
    <col min="10751" max="10751" width="21.875" style="133" customWidth="1"/>
    <col min="10752" max="10752" width="16.375" style="133" customWidth="1"/>
    <col min="10753" max="10753" width="14.875" style="133" customWidth="1"/>
    <col min="10754" max="10754" width="22" style="133" bestFit="1" customWidth="1"/>
    <col min="10755" max="10998" width="9" style="133"/>
    <col min="10999" max="10999" width="0" style="133" hidden="1" customWidth="1"/>
    <col min="11000" max="11000" width="9.75" style="133" bestFit="1" customWidth="1"/>
    <col min="11001" max="11001" width="50" style="133" customWidth="1"/>
    <col min="11002" max="11003" width="18.75" style="133" customWidth="1"/>
    <col min="11004" max="11004" width="22" style="133" bestFit="1" customWidth="1"/>
    <col min="11005" max="11005" width="13.625" style="133" customWidth="1"/>
    <col min="11006" max="11006" width="15.125" style="133" customWidth="1"/>
    <col min="11007" max="11007" width="21.875" style="133" customWidth="1"/>
    <col min="11008" max="11008" width="16.375" style="133" customWidth="1"/>
    <col min="11009" max="11009" width="14.875" style="133" customWidth="1"/>
    <col min="11010" max="11010" width="22" style="133" bestFit="1" customWidth="1"/>
    <col min="11011" max="11254" width="9" style="133"/>
    <col min="11255" max="11255" width="0" style="133" hidden="1" customWidth="1"/>
    <col min="11256" max="11256" width="9.75" style="133" bestFit="1" customWidth="1"/>
    <col min="11257" max="11257" width="50" style="133" customWidth="1"/>
    <col min="11258" max="11259" width="18.75" style="133" customWidth="1"/>
    <col min="11260" max="11260" width="22" style="133" bestFit="1" customWidth="1"/>
    <col min="11261" max="11261" width="13.625" style="133" customWidth="1"/>
    <col min="11262" max="11262" width="15.125" style="133" customWidth="1"/>
    <col min="11263" max="11263" width="21.875" style="133" customWidth="1"/>
    <col min="11264" max="11264" width="16.375" style="133" customWidth="1"/>
    <col min="11265" max="11265" width="14.875" style="133" customWidth="1"/>
    <col min="11266" max="11266" width="22" style="133" bestFit="1" customWidth="1"/>
    <col min="11267" max="11510" width="9" style="133"/>
    <col min="11511" max="11511" width="0" style="133" hidden="1" customWidth="1"/>
    <col min="11512" max="11512" width="9.75" style="133" bestFit="1" customWidth="1"/>
    <col min="11513" max="11513" width="50" style="133" customWidth="1"/>
    <col min="11514" max="11515" width="18.75" style="133" customWidth="1"/>
    <col min="11516" max="11516" width="22" style="133" bestFit="1" customWidth="1"/>
    <col min="11517" max="11517" width="13.625" style="133" customWidth="1"/>
    <col min="11518" max="11518" width="15.125" style="133" customWidth="1"/>
    <col min="11519" max="11519" width="21.875" style="133" customWidth="1"/>
    <col min="11520" max="11520" width="16.375" style="133" customWidth="1"/>
    <col min="11521" max="11521" width="14.875" style="133" customWidth="1"/>
    <col min="11522" max="11522" width="22" style="133" bestFit="1" customWidth="1"/>
    <col min="11523" max="11766" width="9" style="133"/>
    <col min="11767" max="11767" width="0" style="133" hidden="1" customWidth="1"/>
    <col min="11768" max="11768" width="9.75" style="133" bestFit="1" customWidth="1"/>
    <col min="11769" max="11769" width="50" style="133" customWidth="1"/>
    <col min="11770" max="11771" width="18.75" style="133" customWidth="1"/>
    <col min="11772" max="11772" width="22" style="133" bestFit="1" customWidth="1"/>
    <col min="11773" max="11773" width="13.625" style="133" customWidth="1"/>
    <col min="11774" max="11774" width="15.125" style="133" customWidth="1"/>
    <col min="11775" max="11775" width="21.875" style="133" customWidth="1"/>
    <col min="11776" max="11776" width="16.375" style="133" customWidth="1"/>
    <col min="11777" max="11777" width="14.875" style="133" customWidth="1"/>
    <col min="11778" max="11778" width="22" style="133" bestFit="1" customWidth="1"/>
    <col min="11779" max="12022" width="9" style="133"/>
    <col min="12023" max="12023" width="0" style="133" hidden="1" customWidth="1"/>
    <col min="12024" max="12024" width="9.75" style="133" bestFit="1" customWidth="1"/>
    <col min="12025" max="12025" width="50" style="133" customWidth="1"/>
    <col min="12026" max="12027" width="18.75" style="133" customWidth="1"/>
    <col min="12028" max="12028" width="22" style="133" bestFit="1" customWidth="1"/>
    <col min="12029" max="12029" width="13.625" style="133" customWidth="1"/>
    <col min="12030" max="12030" width="15.125" style="133" customWidth="1"/>
    <col min="12031" max="12031" width="21.875" style="133" customWidth="1"/>
    <col min="12032" max="12032" width="16.375" style="133" customWidth="1"/>
    <col min="12033" max="12033" width="14.875" style="133" customWidth="1"/>
    <col min="12034" max="12034" width="22" style="133" bestFit="1" customWidth="1"/>
    <col min="12035" max="12278" width="9" style="133"/>
    <col min="12279" max="12279" width="0" style="133" hidden="1" customWidth="1"/>
    <col min="12280" max="12280" width="9.75" style="133" bestFit="1" customWidth="1"/>
    <col min="12281" max="12281" width="50" style="133" customWidth="1"/>
    <col min="12282" max="12283" width="18.75" style="133" customWidth="1"/>
    <col min="12284" max="12284" width="22" style="133" bestFit="1" customWidth="1"/>
    <col min="12285" max="12285" width="13.625" style="133" customWidth="1"/>
    <col min="12286" max="12286" width="15.125" style="133" customWidth="1"/>
    <col min="12287" max="12287" width="21.875" style="133" customWidth="1"/>
    <col min="12288" max="12288" width="16.375" style="133" customWidth="1"/>
    <col min="12289" max="12289" width="14.875" style="133" customWidth="1"/>
    <col min="12290" max="12290" width="22" style="133" bestFit="1" customWidth="1"/>
    <col min="12291" max="12534" width="9" style="133"/>
    <col min="12535" max="12535" width="0" style="133" hidden="1" customWidth="1"/>
    <col min="12536" max="12536" width="9.75" style="133" bestFit="1" customWidth="1"/>
    <col min="12537" max="12537" width="50" style="133" customWidth="1"/>
    <col min="12538" max="12539" width="18.75" style="133" customWidth="1"/>
    <col min="12540" max="12540" width="22" style="133" bestFit="1" customWidth="1"/>
    <col min="12541" max="12541" width="13.625" style="133" customWidth="1"/>
    <col min="12542" max="12542" width="15.125" style="133" customWidth="1"/>
    <col min="12543" max="12543" width="21.875" style="133" customWidth="1"/>
    <col min="12544" max="12544" width="16.375" style="133" customWidth="1"/>
    <col min="12545" max="12545" width="14.875" style="133" customWidth="1"/>
    <col min="12546" max="12546" width="22" style="133" bestFit="1" customWidth="1"/>
    <col min="12547" max="12790" width="9" style="133"/>
    <col min="12791" max="12791" width="0" style="133" hidden="1" customWidth="1"/>
    <col min="12792" max="12792" width="9.75" style="133" bestFit="1" customWidth="1"/>
    <col min="12793" max="12793" width="50" style="133" customWidth="1"/>
    <col min="12794" max="12795" width="18.75" style="133" customWidth="1"/>
    <col min="12796" max="12796" width="22" style="133" bestFit="1" customWidth="1"/>
    <col min="12797" max="12797" width="13.625" style="133" customWidth="1"/>
    <col min="12798" max="12798" width="15.125" style="133" customWidth="1"/>
    <col min="12799" max="12799" width="21.875" style="133" customWidth="1"/>
    <col min="12800" max="12800" width="16.375" style="133" customWidth="1"/>
    <col min="12801" max="12801" width="14.875" style="133" customWidth="1"/>
    <col min="12802" max="12802" width="22" style="133" bestFit="1" customWidth="1"/>
    <col min="12803" max="13046" width="9" style="133"/>
    <col min="13047" max="13047" width="0" style="133" hidden="1" customWidth="1"/>
    <col min="13048" max="13048" width="9.75" style="133" bestFit="1" customWidth="1"/>
    <col min="13049" max="13049" width="50" style="133" customWidth="1"/>
    <col min="13050" max="13051" width="18.75" style="133" customWidth="1"/>
    <col min="13052" max="13052" width="22" style="133" bestFit="1" customWidth="1"/>
    <col min="13053" max="13053" width="13.625" style="133" customWidth="1"/>
    <col min="13054" max="13054" width="15.125" style="133" customWidth="1"/>
    <col min="13055" max="13055" width="21.875" style="133" customWidth="1"/>
    <col min="13056" max="13056" width="16.375" style="133" customWidth="1"/>
    <col min="13057" max="13057" width="14.875" style="133" customWidth="1"/>
    <col min="13058" max="13058" width="22" style="133" bestFit="1" customWidth="1"/>
    <col min="13059" max="13302" width="9" style="133"/>
    <col min="13303" max="13303" width="0" style="133" hidden="1" customWidth="1"/>
    <col min="13304" max="13304" width="9.75" style="133" bestFit="1" customWidth="1"/>
    <col min="13305" max="13305" width="50" style="133" customWidth="1"/>
    <col min="13306" max="13307" width="18.75" style="133" customWidth="1"/>
    <col min="13308" max="13308" width="22" style="133" bestFit="1" customWidth="1"/>
    <col min="13309" max="13309" width="13.625" style="133" customWidth="1"/>
    <col min="13310" max="13310" width="15.125" style="133" customWidth="1"/>
    <col min="13311" max="13311" width="21.875" style="133" customWidth="1"/>
    <col min="13312" max="13312" width="16.375" style="133" customWidth="1"/>
    <col min="13313" max="13313" width="14.875" style="133" customWidth="1"/>
    <col min="13314" max="13314" width="22" style="133" bestFit="1" customWidth="1"/>
    <col min="13315" max="13558" width="9" style="133"/>
    <col min="13559" max="13559" width="0" style="133" hidden="1" customWidth="1"/>
    <col min="13560" max="13560" width="9.75" style="133" bestFit="1" customWidth="1"/>
    <col min="13561" max="13561" width="50" style="133" customWidth="1"/>
    <col min="13562" max="13563" width="18.75" style="133" customWidth="1"/>
    <col min="13564" max="13564" width="22" style="133" bestFit="1" customWidth="1"/>
    <col min="13565" max="13565" width="13.625" style="133" customWidth="1"/>
    <col min="13566" max="13566" width="15.125" style="133" customWidth="1"/>
    <col min="13567" max="13567" width="21.875" style="133" customWidth="1"/>
    <col min="13568" max="13568" width="16.375" style="133" customWidth="1"/>
    <col min="13569" max="13569" width="14.875" style="133" customWidth="1"/>
    <col min="13570" max="13570" width="22" style="133" bestFit="1" customWidth="1"/>
    <col min="13571" max="13814" width="9" style="133"/>
    <col min="13815" max="13815" width="0" style="133" hidden="1" customWidth="1"/>
    <col min="13816" max="13816" width="9.75" style="133" bestFit="1" customWidth="1"/>
    <col min="13817" max="13817" width="50" style="133" customWidth="1"/>
    <col min="13818" max="13819" width="18.75" style="133" customWidth="1"/>
    <col min="13820" max="13820" width="22" style="133" bestFit="1" customWidth="1"/>
    <col min="13821" max="13821" width="13.625" style="133" customWidth="1"/>
    <col min="13822" max="13822" width="15.125" style="133" customWidth="1"/>
    <col min="13823" max="13823" width="21.875" style="133" customWidth="1"/>
    <col min="13824" max="13824" width="16.375" style="133" customWidth="1"/>
    <col min="13825" max="13825" width="14.875" style="133" customWidth="1"/>
    <col min="13826" max="13826" width="22" style="133" bestFit="1" customWidth="1"/>
    <col min="13827" max="14070" width="9" style="133"/>
    <col min="14071" max="14071" width="0" style="133" hidden="1" customWidth="1"/>
    <col min="14072" max="14072" width="9.75" style="133" bestFit="1" customWidth="1"/>
    <col min="14073" max="14073" width="50" style="133" customWidth="1"/>
    <col min="14074" max="14075" width="18.75" style="133" customWidth="1"/>
    <col min="14076" max="14076" width="22" style="133" bestFit="1" customWidth="1"/>
    <col min="14077" max="14077" width="13.625" style="133" customWidth="1"/>
    <col min="14078" max="14078" width="15.125" style="133" customWidth="1"/>
    <col min="14079" max="14079" width="21.875" style="133" customWidth="1"/>
    <col min="14080" max="14080" width="16.375" style="133" customWidth="1"/>
    <col min="14081" max="14081" width="14.875" style="133" customWidth="1"/>
    <col min="14082" max="14082" width="22" style="133" bestFit="1" customWidth="1"/>
    <col min="14083" max="14326" width="9" style="133"/>
    <col min="14327" max="14327" width="0" style="133" hidden="1" customWidth="1"/>
    <col min="14328" max="14328" width="9.75" style="133" bestFit="1" customWidth="1"/>
    <col min="14329" max="14329" width="50" style="133" customWidth="1"/>
    <col min="14330" max="14331" width="18.75" style="133" customWidth="1"/>
    <col min="14332" max="14332" width="22" style="133" bestFit="1" customWidth="1"/>
    <col min="14333" max="14333" width="13.625" style="133" customWidth="1"/>
    <col min="14334" max="14334" width="15.125" style="133" customWidth="1"/>
    <col min="14335" max="14335" width="21.875" style="133" customWidth="1"/>
    <col min="14336" max="14336" width="16.375" style="133" customWidth="1"/>
    <col min="14337" max="14337" width="14.875" style="133" customWidth="1"/>
    <col min="14338" max="14338" width="22" style="133" bestFit="1" customWidth="1"/>
    <col min="14339" max="14582" width="9" style="133"/>
    <col min="14583" max="14583" width="0" style="133" hidden="1" customWidth="1"/>
    <col min="14584" max="14584" width="9.75" style="133" bestFit="1" customWidth="1"/>
    <col min="14585" max="14585" width="50" style="133" customWidth="1"/>
    <col min="14586" max="14587" width="18.75" style="133" customWidth="1"/>
    <col min="14588" max="14588" width="22" style="133" bestFit="1" customWidth="1"/>
    <col min="14589" max="14589" width="13.625" style="133" customWidth="1"/>
    <col min="14590" max="14590" width="15.125" style="133" customWidth="1"/>
    <col min="14591" max="14591" width="21.875" style="133" customWidth="1"/>
    <col min="14592" max="14592" width="16.375" style="133" customWidth="1"/>
    <col min="14593" max="14593" width="14.875" style="133" customWidth="1"/>
    <col min="14594" max="14594" width="22" style="133" bestFit="1" customWidth="1"/>
    <col min="14595" max="14838" width="9" style="133"/>
    <col min="14839" max="14839" width="0" style="133" hidden="1" customWidth="1"/>
    <col min="14840" max="14840" width="9.75" style="133" bestFit="1" customWidth="1"/>
    <col min="14841" max="14841" width="50" style="133" customWidth="1"/>
    <col min="14842" max="14843" width="18.75" style="133" customWidth="1"/>
    <col min="14844" max="14844" width="22" style="133" bestFit="1" customWidth="1"/>
    <col min="14845" max="14845" width="13.625" style="133" customWidth="1"/>
    <col min="14846" max="14846" width="15.125" style="133" customWidth="1"/>
    <col min="14847" max="14847" width="21.875" style="133" customWidth="1"/>
    <col min="14848" max="14848" width="16.375" style="133" customWidth="1"/>
    <col min="14849" max="14849" width="14.875" style="133" customWidth="1"/>
    <col min="14850" max="14850" width="22" style="133" bestFit="1" customWidth="1"/>
    <col min="14851" max="15094" width="9" style="133"/>
    <col min="15095" max="15095" width="0" style="133" hidden="1" customWidth="1"/>
    <col min="15096" max="15096" width="9.75" style="133" bestFit="1" customWidth="1"/>
    <col min="15097" max="15097" width="50" style="133" customWidth="1"/>
    <col min="15098" max="15099" width="18.75" style="133" customWidth="1"/>
    <col min="15100" max="15100" width="22" style="133" bestFit="1" customWidth="1"/>
    <col min="15101" max="15101" width="13.625" style="133" customWidth="1"/>
    <col min="15102" max="15102" width="15.125" style="133" customWidth="1"/>
    <col min="15103" max="15103" width="21.875" style="133" customWidth="1"/>
    <col min="15104" max="15104" width="16.375" style="133" customWidth="1"/>
    <col min="15105" max="15105" width="14.875" style="133" customWidth="1"/>
    <col min="15106" max="15106" width="22" style="133" bestFit="1" customWidth="1"/>
    <col min="15107" max="15350" width="9" style="133"/>
    <col min="15351" max="15351" width="0" style="133" hidden="1" customWidth="1"/>
    <col min="15352" max="15352" width="9.75" style="133" bestFit="1" customWidth="1"/>
    <col min="15353" max="15353" width="50" style="133" customWidth="1"/>
    <col min="15354" max="15355" width="18.75" style="133" customWidth="1"/>
    <col min="15356" max="15356" width="22" style="133" bestFit="1" customWidth="1"/>
    <col min="15357" max="15357" width="13.625" style="133" customWidth="1"/>
    <col min="15358" max="15358" width="15.125" style="133" customWidth="1"/>
    <col min="15359" max="15359" width="21.875" style="133" customWidth="1"/>
    <col min="15360" max="15360" width="16.375" style="133" customWidth="1"/>
    <col min="15361" max="15361" width="14.875" style="133" customWidth="1"/>
    <col min="15362" max="15362" width="22" style="133" bestFit="1" customWidth="1"/>
    <col min="15363" max="15606" width="9" style="133"/>
    <col min="15607" max="15607" width="0" style="133" hidden="1" customWidth="1"/>
    <col min="15608" max="15608" width="9.75" style="133" bestFit="1" customWidth="1"/>
    <col min="15609" max="15609" width="50" style="133" customWidth="1"/>
    <col min="15610" max="15611" width="18.75" style="133" customWidth="1"/>
    <col min="15612" max="15612" width="22" style="133" bestFit="1" customWidth="1"/>
    <col min="15613" max="15613" width="13.625" style="133" customWidth="1"/>
    <col min="15614" max="15614" width="15.125" style="133" customWidth="1"/>
    <col min="15615" max="15615" width="21.875" style="133" customWidth="1"/>
    <col min="15616" max="15616" width="16.375" style="133" customWidth="1"/>
    <col min="15617" max="15617" width="14.875" style="133" customWidth="1"/>
    <col min="15618" max="15618" width="22" style="133" bestFit="1" customWidth="1"/>
    <col min="15619" max="15862" width="9" style="133"/>
    <col min="15863" max="15863" width="0" style="133" hidden="1" customWidth="1"/>
    <col min="15864" max="15864" width="9.75" style="133" bestFit="1" customWidth="1"/>
    <col min="15865" max="15865" width="50" style="133" customWidth="1"/>
    <col min="15866" max="15867" width="18.75" style="133" customWidth="1"/>
    <col min="15868" max="15868" width="22" style="133" bestFit="1" customWidth="1"/>
    <col min="15869" max="15869" width="13.625" style="133" customWidth="1"/>
    <col min="15870" max="15870" width="15.125" style="133" customWidth="1"/>
    <col min="15871" max="15871" width="21.875" style="133" customWidth="1"/>
    <col min="15872" max="15872" width="16.375" style="133" customWidth="1"/>
    <col min="15873" max="15873" width="14.875" style="133" customWidth="1"/>
    <col min="15874" max="15874" width="22" style="133" bestFit="1" customWidth="1"/>
    <col min="15875" max="16118" width="9" style="133"/>
    <col min="16119" max="16119" width="0" style="133" hidden="1" customWidth="1"/>
    <col min="16120" max="16120" width="9.75" style="133" bestFit="1" customWidth="1"/>
    <col min="16121" max="16121" width="50" style="133" customWidth="1"/>
    <col min="16122" max="16123" width="18.75" style="133" customWidth="1"/>
    <col min="16124" max="16124" width="22" style="133" bestFit="1" customWidth="1"/>
    <col min="16125" max="16125" width="13.625" style="133" customWidth="1"/>
    <col min="16126" max="16126" width="15.125" style="133" customWidth="1"/>
    <col min="16127" max="16127" width="21.875" style="133" customWidth="1"/>
    <col min="16128" max="16128" width="16.375" style="133" customWidth="1"/>
    <col min="16129" max="16129" width="14.875" style="133" customWidth="1"/>
    <col min="16130" max="16130" width="22" style="133" bestFit="1" customWidth="1"/>
    <col min="16131" max="16384" width="9" style="133"/>
  </cols>
  <sheetData>
    <row r="1" spans="1:8">
      <c r="A1" s="208"/>
      <c r="B1" s="208" t="s">
        <v>1844</v>
      </c>
      <c r="C1" s="208"/>
      <c r="D1" s="208"/>
      <c r="E1" s="208"/>
      <c r="F1" s="208"/>
      <c r="G1" s="208"/>
      <c r="H1" s="208"/>
    </row>
    <row r="2" spans="1:8" ht="25.5">
      <c r="A2" s="209" t="s">
        <v>1870</v>
      </c>
      <c r="B2" s="209"/>
      <c r="C2" s="209"/>
      <c r="D2" s="209"/>
      <c r="E2" s="209"/>
      <c r="F2" s="209"/>
      <c r="G2" s="209"/>
      <c r="H2" s="209"/>
    </row>
    <row r="3" spans="1:8" ht="14.25" customHeight="1">
      <c r="A3" s="210"/>
      <c r="B3" s="211"/>
      <c r="C3" s="211"/>
      <c r="D3" s="211"/>
      <c r="E3" s="212"/>
      <c r="F3" s="208"/>
      <c r="G3" s="212" t="s">
        <v>1839</v>
      </c>
      <c r="H3" s="208"/>
    </row>
    <row r="4" spans="1:8" ht="32.25" customHeight="1">
      <c r="A4" s="213" t="s">
        <v>254</v>
      </c>
      <c r="B4" s="214" t="s">
        <v>255</v>
      </c>
      <c r="C4" s="214" t="s">
        <v>256</v>
      </c>
      <c r="D4" s="214" t="s">
        <v>257</v>
      </c>
      <c r="E4" s="214" t="s">
        <v>1840</v>
      </c>
      <c r="F4" s="214" t="s">
        <v>177</v>
      </c>
      <c r="G4" s="215" t="s">
        <v>26</v>
      </c>
      <c r="H4" s="216"/>
    </row>
    <row r="5" spans="1:8" ht="17.25" customHeight="1">
      <c r="A5" s="213"/>
      <c r="B5" s="214"/>
      <c r="C5" s="214"/>
      <c r="D5" s="214"/>
      <c r="E5" s="214"/>
      <c r="F5" s="214"/>
      <c r="G5" s="217" t="s">
        <v>25</v>
      </c>
      <c r="H5" s="217" t="s">
        <v>27</v>
      </c>
    </row>
    <row r="6" spans="1:8">
      <c r="A6" s="218" t="s">
        <v>259</v>
      </c>
      <c r="B6" s="219">
        <v>0</v>
      </c>
      <c r="C6" s="220" t="s">
        <v>260</v>
      </c>
      <c r="D6" s="221">
        <f>SUM(D7,D130,D131,D138,D183,D207,D224,D248,D335,D383,D419,D433,D504,D525,D542,D556,D564,D569,D588,D601,D611,D612,D616,D618)</f>
        <v>155167</v>
      </c>
      <c r="E6" s="221">
        <f>SUM(E7,E130,E131,E138,E183,E207,E224,E248,E335,E383,E419,E433,E504,E525,E542,E556,E564,E569,E588,E601,E611,E612,E616,E618)</f>
        <v>144487</v>
      </c>
      <c r="F6" s="221">
        <f>SUM(F7,F130,F131,F138,F183,F207,F224,F248,F335,F383,F419,F433,F504,F525,F542,F556,F564,F569,F588,F601,F611,F612,F616,F618)</f>
        <v>168258</v>
      </c>
      <c r="G6" s="221">
        <f>F6-E6</f>
        <v>23771</v>
      </c>
      <c r="H6" s="222">
        <f t="shared" ref="H6:H70" si="0">IFERROR(G6/E6,)</f>
        <v>0.16451999141791304</v>
      </c>
    </row>
    <row r="7" spans="1:8">
      <c r="A7" s="218" t="s">
        <v>261</v>
      </c>
      <c r="B7" s="219" t="s">
        <v>258</v>
      </c>
      <c r="C7" s="219" t="s">
        <v>262</v>
      </c>
      <c r="D7" s="221">
        <f>SUM(D8,D16,D23,D30,D34,D42,D50,D53,D56,D59,D64,D71,D75,D81,D83,D88,D92,D94,D99,D103,D107,D111,D115,D119,,D123,D127)</f>
        <v>30546</v>
      </c>
      <c r="E7" s="221">
        <f t="shared" ref="E7:F7" si="1">SUM(E8,E16,E23,E30,E34,E42,E50,E53,E56,E59,E64,E71,E75,E81,E83,E88,E92,E94,E99,E103,E107,E111,E115,E119,,E123,E127)</f>
        <v>19591</v>
      </c>
      <c r="F7" s="221">
        <f t="shared" si="1"/>
        <v>19684</v>
      </c>
      <c r="G7" s="221">
        <f t="shared" ref="G7:G71" si="2">F7-E7</f>
        <v>93</v>
      </c>
      <c r="H7" s="222">
        <f t="shared" si="0"/>
        <v>4.74707773977847E-3</v>
      </c>
    </row>
    <row r="8" spans="1:8">
      <c r="A8" s="218" t="s">
        <v>263</v>
      </c>
      <c r="B8" s="223" t="s">
        <v>259</v>
      </c>
      <c r="C8" s="223" t="s">
        <v>264</v>
      </c>
      <c r="D8" s="224">
        <f>SUM(D9:D15)</f>
        <v>1058</v>
      </c>
      <c r="E8" s="224">
        <f>SUM(E9:E15)</f>
        <v>836</v>
      </c>
      <c r="F8" s="224">
        <f>SUM(F9:F15)</f>
        <v>803</v>
      </c>
      <c r="G8" s="224">
        <f t="shared" si="2"/>
        <v>-33</v>
      </c>
      <c r="H8" s="225">
        <f t="shared" si="0"/>
        <v>-3.9473684210526314E-2</v>
      </c>
    </row>
    <row r="9" spans="1:8">
      <c r="A9" s="218" t="s">
        <v>265</v>
      </c>
      <c r="B9" s="223" t="s">
        <v>261</v>
      </c>
      <c r="C9" s="223" t="s">
        <v>266</v>
      </c>
      <c r="D9" s="224">
        <v>855</v>
      </c>
      <c r="E9" s="224">
        <v>766</v>
      </c>
      <c r="F9" s="226">
        <v>682</v>
      </c>
      <c r="G9" s="224">
        <f t="shared" si="2"/>
        <v>-84</v>
      </c>
      <c r="H9" s="225">
        <f t="shared" si="0"/>
        <v>-0.10966057441253264</v>
      </c>
    </row>
    <row r="10" spans="1:8">
      <c r="A10" s="218" t="s">
        <v>267</v>
      </c>
      <c r="B10" s="223" t="s">
        <v>268</v>
      </c>
      <c r="C10" s="223" t="s">
        <v>269</v>
      </c>
      <c r="D10" s="224">
        <v>21</v>
      </c>
      <c r="E10" s="224">
        <v>20</v>
      </c>
      <c r="F10" s="226">
        <v>64</v>
      </c>
      <c r="G10" s="224">
        <f t="shared" si="2"/>
        <v>44</v>
      </c>
      <c r="H10" s="225">
        <f t="shared" si="0"/>
        <v>2.2000000000000002</v>
      </c>
    </row>
    <row r="11" spans="1:8">
      <c r="A11" s="218" t="s">
        <v>1857</v>
      </c>
      <c r="B11" s="223" t="s">
        <v>271</v>
      </c>
      <c r="C11" s="223" t="s">
        <v>272</v>
      </c>
      <c r="D11" s="224">
        <v>39</v>
      </c>
      <c r="E11" s="224"/>
      <c r="F11" s="226">
        <v>30</v>
      </c>
      <c r="G11" s="224">
        <f t="shared" si="2"/>
        <v>30</v>
      </c>
      <c r="H11" s="225">
        <f t="shared" si="0"/>
        <v>0</v>
      </c>
    </row>
    <row r="12" spans="1:8">
      <c r="A12" s="218" t="s">
        <v>274</v>
      </c>
      <c r="B12" s="223" t="s">
        <v>275</v>
      </c>
      <c r="C12" s="223" t="s">
        <v>276</v>
      </c>
      <c r="D12" s="224">
        <v>33</v>
      </c>
      <c r="E12" s="224"/>
      <c r="F12" s="226"/>
      <c r="G12" s="224">
        <f t="shared" si="2"/>
        <v>0</v>
      </c>
      <c r="H12" s="225">
        <f t="shared" si="0"/>
        <v>0</v>
      </c>
    </row>
    <row r="13" spans="1:8">
      <c r="A13" s="218" t="s">
        <v>277</v>
      </c>
      <c r="B13" s="223" t="s">
        <v>278</v>
      </c>
      <c r="C13" s="223" t="s">
        <v>279</v>
      </c>
      <c r="D13" s="224">
        <v>21</v>
      </c>
      <c r="E13" s="224"/>
      <c r="F13" s="226"/>
      <c r="G13" s="224">
        <f t="shared" si="2"/>
        <v>0</v>
      </c>
      <c r="H13" s="225">
        <f t="shared" si="0"/>
        <v>0</v>
      </c>
    </row>
    <row r="14" spans="1:8">
      <c r="A14" s="218" t="s">
        <v>280</v>
      </c>
      <c r="B14" s="223" t="s">
        <v>281</v>
      </c>
      <c r="C14" s="223" t="s">
        <v>282</v>
      </c>
      <c r="D14" s="224">
        <v>42</v>
      </c>
      <c r="E14" s="224">
        <v>50</v>
      </c>
      <c r="F14" s="226">
        <v>27</v>
      </c>
      <c r="G14" s="224">
        <f t="shared" si="2"/>
        <v>-23</v>
      </c>
      <c r="H14" s="225">
        <f t="shared" si="0"/>
        <v>-0.46</v>
      </c>
    </row>
    <row r="15" spans="1:8">
      <c r="A15" s="218" t="s">
        <v>284</v>
      </c>
      <c r="B15" s="223" t="s">
        <v>285</v>
      </c>
      <c r="C15" s="223" t="s">
        <v>286</v>
      </c>
      <c r="D15" s="224">
        <v>47</v>
      </c>
      <c r="E15" s="224"/>
      <c r="F15" s="226"/>
      <c r="G15" s="224">
        <f t="shared" si="2"/>
        <v>0</v>
      </c>
      <c r="H15" s="225">
        <f t="shared" si="0"/>
        <v>0</v>
      </c>
    </row>
    <row r="16" spans="1:8">
      <c r="A16" s="218" t="s">
        <v>287</v>
      </c>
      <c r="B16" s="223" t="s">
        <v>288</v>
      </c>
      <c r="C16" s="223" t="s">
        <v>289</v>
      </c>
      <c r="D16" s="224">
        <f>SUM(D17:D22)</f>
        <v>862</v>
      </c>
      <c r="E16" s="224">
        <f>SUM(E17:E22)</f>
        <v>711</v>
      </c>
      <c r="F16" s="224">
        <f>SUM(F17:F22)</f>
        <v>606</v>
      </c>
      <c r="G16" s="224">
        <f t="shared" si="2"/>
        <v>-105</v>
      </c>
      <c r="H16" s="225">
        <f t="shared" si="0"/>
        <v>-0.14767932489451477</v>
      </c>
    </row>
    <row r="17" spans="1:8">
      <c r="A17" s="218" t="s">
        <v>290</v>
      </c>
      <c r="B17" s="223" t="s">
        <v>291</v>
      </c>
      <c r="C17" s="223" t="s">
        <v>266</v>
      </c>
      <c r="D17" s="224">
        <v>677</v>
      </c>
      <c r="E17" s="224">
        <v>641</v>
      </c>
      <c r="F17" s="226">
        <v>547</v>
      </c>
      <c r="G17" s="224">
        <f t="shared" si="2"/>
        <v>-94</v>
      </c>
      <c r="H17" s="225">
        <f t="shared" si="0"/>
        <v>-0.14664586583463338</v>
      </c>
    </row>
    <row r="18" spans="1:8">
      <c r="A18" s="218" t="s">
        <v>292</v>
      </c>
      <c r="B18" s="223" t="s">
        <v>293</v>
      </c>
      <c r="C18" s="223" t="s">
        <v>269</v>
      </c>
      <c r="D18" s="224">
        <v>9</v>
      </c>
      <c r="E18" s="224">
        <v>30</v>
      </c>
      <c r="F18" s="226">
        <v>17</v>
      </c>
      <c r="G18" s="224">
        <f t="shared" si="2"/>
        <v>-13</v>
      </c>
      <c r="H18" s="225">
        <f t="shared" si="0"/>
        <v>-0.43333333333333335</v>
      </c>
    </row>
    <row r="19" spans="1:8">
      <c r="A19" s="218" t="s">
        <v>294</v>
      </c>
      <c r="B19" s="223" t="s">
        <v>295</v>
      </c>
      <c r="C19" s="223" t="s">
        <v>296</v>
      </c>
      <c r="D19" s="224">
        <v>30</v>
      </c>
      <c r="E19" s="224"/>
      <c r="F19" s="226">
        <v>30</v>
      </c>
      <c r="G19" s="224">
        <f t="shared" si="2"/>
        <v>30</v>
      </c>
      <c r="H19" s="225">
        <f t="shared" si="0"/>
        <v>0</v>
      </c>
    </row>
    <row r="20" spans="1:8">
      <c r="A20" s="218" t="s">
        <v>297</v>
      </c>
      <c r="B20" s="223" t="s">
        <v>298</v>
      </c>
      <c r="C20" s="223" t="s">
        <v>299</v>
      </c>
      <c r="D20" s="224">
        <v>52</v>
      </c>
      <c r="E20" s="224"/>
      <c r="F20" s="226"/>
      <c r="G20" s="224">
        <f t="shared" si="2"/>
        <v>0</v>
      </c>
      <c r="H20" s="225">
        <f t="shared" si="0"/>
        <v>0</v>
      </c>
    </row>
    <row r="21" spans="1:8">
      <c r="A21" s="218" t="s">
        <v>300</v>
      </c>
      <c r="B21" s="223" t="s">
        <v>301</v>
      </c>
      <c r="C21" s="223" t="s">
        <v>302</v>
      </c>
      <c r="D21" s="224">
        <v>8</v>
      </c>
      <c r="E21" s="224"/>
      <c r="F21" s="226"/>
      <c r="G21" s="224">
        <f t="shared" si="2"/>
        <v>0</v>
      </c>
      <c r="H21" s="225">
        <f t="shared" si="0"/>
        <v>0</v>
      </c>
    </row>
    <row r="22" spans="1:8">
      <c r="A22" s="218" t="s">
        <v>303</v>
      </c>
      <c r="B22" s="223" t="s">
        <v>304</v>
      </c>
      <c r="C22" s="223" t="s">
        <v>305</v>
      </c>
      <c r="D22" s="224">
        <v>86</v>
      </c>
      <c r="E22" s="224">
        <v>40</v>
      </c>
      <c r="F22" s="226">
        <v>12</v>
      </c>
      <c r="G22" s="224">
        <f t="shared" si="2"/>
        <v>-28</v>
      </c>
      <c r="H22" s="225">
        <f t="shared" si="0"/>
        <v>-0.7</v>
      </c>
    </row>
    <row r="23" spans="1:8">
      <c r="A23" s="218" t="s">
        <v>306</v>
      </c>
      <c r="B23" s="223" t="s">
        <v>307</v>
      </c>
      <c r="C23" s="223" t="s">
        <v>308</v>
      </c>
      <c r="D23" s="224">
        <f>SUM(D24:D29)</f>
        <v>7637</v>
      </c>
      <c r="E23" s="224">
        <f t="shared" ref="E23:F23" si="3">SUM(E24:E29)</f>
        <v>6728</v>
      </c>
      <c r="F23" s="224">
        <f t="shared" si="3"/>
        <v>5977</v>
      </c>
      <c r="G23" s="224">
        <f t="shared" si="2"/>
        <v>-751</v>
      </c>
      <c r="H23" s="225">
        <f t="shared" si="0"/>
        <v>-0.1116230677764566</v>
      </c>
    </row>
    <row r="24" spans="1:8">
      <c r="A24" s="218" t="s">
        <v>309</v>
      </c>
      <c r="B24" s="223" t="s">
        <v>310</v>
      </c>
      <c r="C24" s="223" t="s">
        <v>266</v>
      </c>
      <c r="D24" s="224">
        <v>7057</v>
      </c>
      <c r="E24" s="224">
        <v>6545</v>
      </c>
      <c r="F24" s="226">
        <v>5622</v>
      </c>
      <c r="G24" s="224">
        <f t="shared" si="2"/>
        <v>-923</v>
      </c>
      <c r="H24" s="225">
        <f t="shared" si="0"/>
        <v>-0.14102368220015279</v>
      </c>
    </row>
    <row r="25" spans="1:8">
      <c r="A25" s="218" t="s">
        <v>311</v>
      </c>
      <c r="B25" s="223" t="s">
        <v>312</v>
      </c>
      <c r="C25" s="223" t="s">
        <v>269</v>
      </c>
      <c r="D25" s="224">
        <v>114</v>
      </c>
      <c r="E25" s="224">
        <v>20</v>
      </c>
      <c r="F25" s="226">
        <v>73</v>
      </c>
      <c r="G25" s="224">
        <f t="shared" si="2"/>
        <v>53</v>
      </c>
      <c r="H25" s="225">
        <f t="shared" si="0"/>
        <v>2.65</v>
      </c>
    </row>
    <row r="26" spans="1:8">
      <c r="A26" s="218" t="s">
        <v>313</v>
      </c>
      <c r="B26" s="223" t="s">
        <v>314</v>
      </c>
      <c r="C26" s="223" t="s">
        <v>315</v>
      </c>
      <c r="D26" s="224"/>
      <c r="E26" s="224"/>
      <c r="F26" s="226"/>
      <c r="G26" s="224">
        <f t="shared" si="2"/>
        <v>0</v>
      </c>
      <c r="H26" s="225">
        <f t="shared" si="0"/>
        <v>0</v>
      </c>
    </row>
    <row r="27" spans="1:8">
      <c r="A27" s="218" t="s">
        <v>316</v>
      </c>
      <c r="B27" s="223" t="s">
        <v>317</v>
      </c>
      <c r="C27" s="223" t="s">
        <v>318</v>
      </c>
      <c r="D27" s="224">
        <v>29</v>
      </c>
      <c r="E27" s="224">
        <v>5</v>
      </c>
      <c r="F27" s="226"/>
      <c r="G27" s="224">
        <f t="shared" si="2"/>
        <v>-5</v>
      </c>
      <c r="H27" s="225">
        <f t="shared" si="0"/>
        <v>-1</v>
      </c>
    </row>
    <row r="28" spans="1:8">
      <c r="A28" s="218" t="s">
        <v>319</v>
      </c>
      <c r="B28" s="223" t="s">
        <v>320</v>
      </c>
      <c r="C28" s="227" t="s">
        <v>321</v>
      </c>
      <c r="D28" s="224">
        <v>437</v>
      </c>
      <c r="E28" s="224">
        <v>158</v>
      </c>
      <c r="F28" s="226">
        <v>90</v>
      </c>
      <c r="G28" s="224">
        <f t="shared" si="2"/>
        <v>-68</v>
      </c>
      <c r="H28" s="225">
        <f t="shared" si="0"/>
        <v>-0.43037974683544306</v>
      </c>
    </row>
    <row r="29" spans="1:8">
      <c r="A29" s="218"/>
      <c r="B29" s="223">
        <v>2010350</v>
      </c>
      <c r="C29" s="227" t="s">
        <v>1905</v>
      </c>
      <c r="D29" s="224"/>
      <c r="E29" s="224"/>
      <c r="F29" s="226">
        <v>192</v>
      </c>
      <c r="G29" s="224">
        <f t="shared" si="2"/>
        <v>192</v>
      </c>
      <c r="H29" s="225">
        <f t="shared" si="0"/>
        <v>0</v>
      </c>
    </row>
    <row r="30" spans="1:8">
      <c r="A30" s="218" t="s">
        <v>322</v>
      </c>
      <c r="B30" s="223" t="s">
        <v>323</v>
      </c>
      <c r="C30" s="223" t="s">
        <v>324</v>
      </c>
      <c r="D30" s="224">
        <f>SUM(D31:D33)</f>
        <v>5327</v>
      </c>
      <c r="E30" s="224">
        <f>SUM(E31:E33)</f>
        <v>1826</v>
      </c>
      <c r="F30" s="224">
        <f>SUM(F31:F33)</f>
        <v>3839</v>
      </c>
      <c r="G30" s="224">
        <f t="shared" si="2"/>
        <v>2013</v>
      </c>
      <c r="H30" s="225">
        <f t="shared" si="0"/>
        <v>1.1024096385542168</v>
      </c>
    </row>
    <row r="31" spans="1:8" ht="15.75" customHeight="1">
      <c r="A31" s="218" t="s">
        <v>325</v>
      </c>
      <c r="B31" s="223" t="s">
        <v>326</v>
      </c>
      <c r="C31" s="223" t="s">
        <v>266</v>
      </c>
      <c r="D31" s="224">
        <v>802</v>
      </c>
      <c r="E31" s="224">
        <v>826</v>
      </c>
      <c r="F31" s="226">
        <v>671</v>
      </c>
      <c r="G31" s="224">
        <f t="shared" si="2"/>
        <v>-155</v>
      </c>
      <c r="H31" s="225">
        <f t="shared" si="0"/>
        <v>-0.18765133171912832</v>
      </c>
    </row>
    <row r="32" spans="1:8">
      <c r="A32" s="218" t="s">
        <v>327</v>
      </c>
      <c r="B32" s="223" t="s">
        <v>328</v>
      </c>
      <c r="C32" s="223" t="s">
        <v>329</v>
      </c>
      <c r="D32" s="224">
        <v>4510</v>
      </c>
      <c r="E32" s="224">
        <v>1000</v>
      </c>
      <c r="F32" s="226">
        <v>3128</v>
      </c>
      <c r="G32" s="224">
        <f t="shared" si="2"/>
        <v>2128</v>
      </c>
      <c r="H32" s="225">
        <f t="shared" si="0"/>
        <v>2.1280000000000001</v>
      </c>
    </row>
    <row r="33" spans="1:8">
      <c r="A33" s="218" t="s">
        <v>330</v>
      </c>
      <c r="B33" s="223" t="s">
        <v>331</v>
      </c>
      <c r="C33" s="223" t="s">
        <v>332</v>
      </c>
      <c r="D33" s="224">
        <v>15</v>
      </c>
      <c r="E33" s="224"/>
      <c r="F33" s="226">
        <v>40</v>
      </c>
      <c r="G33" s="224">
        <f t="shared" si="2"/>
        <v>40</v>
      </c>
      <c r="H33" s="225">
        <f t="shared" si="0"/>
        <v>0</v>
      </c>
    </row>
    <row r="34" spans="1:8">
      <c r="A34" s="218" t="s">
        <v>333</v>
      </c>
      <c r="B34" s="223" t="s">
        <v>334</v>
      </c>
      <c r="C34" s="223" t="s">
        <v>335</v>
      </c>
      <c r="D34" s="224">
        <f>SUM(D35:D41)</f>
        <v>600</v>
      </c>
      <c r="E34" s="224">
        <f>SUM(E35:E41)</f>
        <v>384</v>
      </c>
      <c r="F34" s="224">
        <f>SUM(F35:F41)</f>
        <v>453</v>
      </c>
      <c r="G34" s="224">
        <f t="shared" si="2"/>
        <v>69</v>
      </c>
      <c r="H34" s="225">
        <f t="shared" si="0"/>
        <v>0.1796875</v>
      </c>
    </row>
    <row r="35" spans="1:8">
      <c r="A35" s="218" t="s">
        <v>336</v>
      </c>
      <c r="B35" s="223" t="s">
        <v>337</v>
      </c>
      <c r="C35" s="223" t="s">
        <v>266</v>
      </c>
      <c r="D35" s="224">
        <v>419</v>
      </c>
      <c r="E35" s="224">
        <v>344</v>
      </c>
      <c r="F35" s="226">
        <v>339</v>
      </c>
      <c r="G35" s="224">
        <f t="shared" si="2"/>
        <v>-5</v>
      </c>
      <c r="H35" s="225">
        <f t="shared" si="0"/>
        <v>-1.4534883720930232E-2</v>
      </c>
    </row>
    <row r="36" spans="1:8">
      <c r="A36" s="218" t="s">
        <v>338</v>
      </c>
      <c r="B36" s="223" t="s">
        <v>339</v>
      </c>
      <c r="C36" s="223" t="s">
        <v>269</v>
      </c>
      <c r="D36" s="224"/>
      <c r="E36" s="224"/>
      <c r="F36" s="226"/>
      <c r="G36" s="224">
        <f t="shared" si="2"/>
        <v>0</v>
      </c>
      <c r="H36" s="225">
        <f t="shared" si="0"/>
        <v>0</v>
      </c>
    </row>
    <row r="37" spans="1:8">
      <c r="A37" s="218" t="s">
        <v>340</v>
      </c>
      <c r="B37" s="223" t="s">
        <v>341</v>
      </c>
      <c r="C37" s="223" t="s">
        <v>342</v>
      </c>
      <c r="D37" s="224">
        <v>28</v>
      </c>
      <c r="E37" s="224">
        <v>10</v>
      </c>
      <c r="F37" s="226">
        <v>4</v>
      </c>
      <c r="G37" s="224">
        <f t="shared" si="2"/>
        <v>-6</v>
      </c>
      <c r="H37" s="225">
        <f t="shared" si="0"/>
        <v>-0.6</v>
      </c>
    </row>
    <row r="38" spans="1:8">
      <c r="A38" s="218" t="s">
        <v>343</v>
      </c>
      <c r="B38" s="223" t="s">
        <v>344</v>
      </c>
      <c r="C38" s="223" t="s">
        <v>345</v>
      </c>
      <c r="D38" s="224">
        <v>10</v>
      </c>
      <c r="E38" s="224"/>
      <c r="F38" s="226"/>
      <c r="G38" s="224">
        <f t="shared" si="2"/>
        <v>0</v>
      </c>
      <c r="H38" s="225">
        <f t="shared" si="0"/>
        <v>0</v>
      </c>
    </row>
    <row r="39" spans="1:8">
      <c r="A39" s="218" t="s">
        <v>346</v>
      </c>
      <c r="B39" s="223" t="s">
        <v>347</v>
      </c>
      <c r="C39" s="223" t="s">
        <v>348</v>
      </c>
      <c r="D39" s="224">
        <v>116</v>
      </c>
      <c r="E39" s="224">
        <v>20</v>
      </c>
      <c r="F39" s="226">
        <v>88</v>
      </c>
      <c r="G39" s="224">
        <f t="shared" si="2"/>
        <v>68</v>
      </c>
      <c r="H39" s="225">
        <f t="shared" si="0"/>
        <v>3.4</v>
      </c>
    </row>
    <row r="40" spans="1:8">
      <c r="A40" s="218" t="s">
        <v>349</v>
      </c>
      <c r="B40" s="223" t="s">
        <v>350</v>
      </c>
      <c r="C40" s="223" t="s">
        <v>351</v>
      </c>
      <c r="D40" s="224">
        <v>12</v>
      </c>
      <c r="E40" s="224">
        <v>10</v>
      </c>
      <c r="F40" s="226">
        <v>22</v>
      </c>
      <c r="G40" s="224">
        <f t="shared" si="2"/>
        <v>12</v>
      </c>
      <c r="H40" s="225">
        <f t="shared" si="0"/>
        <v>1.2</v>
      </c>
    </row>
    <row r="41" spans="1:8">
      <c r="A41" s="218" t="s">
        <v>352</v>
      </c>
      <c r="B41" s="223" t="s">
        <v>353</v>
      </c>
      <c r="C41" s="223" t="s">
        <v>354</v>
      </c>
      <c r="D41" s="224">
        <v>15</v>
      </c>
      <c r="E41" s="224"/>
      <c r="F41" s="226"/>
      <c r="G41" s="224">
        <f t="shared" si="2"/>
        <v>0</v>
      </c>
      <c r="H41" s="225">
        <f t="shared" si="0"/>
        <v>0</v>
      </c>
    </row>
    <row r="42" spans="1:8">
      <c r="A42" s="218" t="s">
        <v>355</v>
      </c>
      <c r="B42" s="223" t="s">
        <v>356</v>
      </c>
      <c r="C42" s="223" t="s">
        <v>357</v>
      </c>
      <c r="D42" s="224">
        <f>SUM(D43:D49)</f>
        <v>1463</v>
      </c>
      <c r="E42" s="224">
        <f>SUM(E43:E49)</f>
        <v>1215</v>
      </c>
      <c r="F42" s="224">
        <f>SUM(F43:F49)</f>
        <v>1188</v>
      </c>
      <c r="G42" s="224">
        <f t="shared" si="2"/>
        <v>-27</v>
      </c>
      <c r="H42" s="225">
        <f t="shared" si="0"/>
        <v>-2.2222222222222223E-2</v>
      </c>
    </row>
    <row r="43" spans="1:8">
      <c r="A43" s="218" t="s">
        <v>358</v>
      </c>
      <c r="B43" s="223" t="s">
        <v>359</v>
      </c>
      <c r="C43" s="223" t="s">
        <v>266</v>
      </c>
      <c r="D43" s="224">
        <v>1306</v>
      </c>
      <c r="E43" s="224">
        <v>1113</v>
      </c>
      <c r="F43" s="226">
        <v>1073</v>
      </c>
      <c r="G43" s="224">
        <f t="shared" si="2"/>
        <v>-40</v>
      </c>
      <c r="H43" s="225">
        <f t="shared" si="0"/>
        <v>-3.5938903863432167E-2</v>
      </c>
    </row>
    <row r="44" spans="1:8">
      <c r="A44" s="218"/>
      <c r="B44" s="223">
        <v>2010602</v>
      </c>
      <c r="C44" s="223" t="s">
        <v>1891</v>
      </c>
      <c r="D44" s="224"/>
      <c r="E44" s="224"/>
      <c r="F44" s="226">
        <v>10</v>
      </c>
      <c r="G44" s="224">
        <f t="shared" si="2"/>
        <v>10</v>
      </c>
      <c r="H44" s="225">
        <f t="shared" si="0"/>
        <v>0</v>
      </c>
    </row>
    <row r="45" spans="1:8">
      <c r="A45" s="218"/>
      <c r="B45" s="223">
        <v>2010605</v>
      </c>
      <c r="C45" s="223" t="s">
        <v>1915</v>
      </c>
      <c r="D45" s="224"/>
      <c r="E45" s="224"/>
      <c r="F45" s="226">
        <v>22</v>
      </c>
      <c r="G45" s="224">
        <f t="shared" si="2"/>
        <v>22</v>
      </c>
      <c r="H45" s="225">
        <f t="shared" si="0"/>
        <v>0</v>
      </c>
    </row>
    <row r="46" spans="1:8">
      <c r="A46" s="218"/>
      <c r="B46" s="223">
        <v>2010607</v>
      </c>
      <c r="C46" s="223" t="s">
        <v>1872</v>
      </c>
      <c r="D46" s="224">
        <v>4</v>
      </c>
      <c r="E46" s="224"/>
      <c r="F46" s="226"/>
      <c r="G46" s="224">
        <f t="shared" si="2"/>
        <v>0</v>
      </c>
      <c r="H46" s="225">
        <f t="shared" si="0"/>
        <v>0</v>
      </c>
    </row>
    <row r="47" spans="1:8">
      <c r="A47" s="218" t="s">
        <v>360</v>
      </c>
      <c r="B47" s="223" t="s">
        <v>361</v>
      </c>
      <c r="C47" s="223" t="s">
        <v>362</v>
      </c>
      <c r="D47" s="224">
        <v>30</v>
      </c>
      <c r="E47" s="224"/>
      <c r="F47" s="226"/>
      <c r="G47" s="224">
        <f t="shared" si="2"/>
        <v>0</v>
      </c>
      <c r="H47" s="225">
        <f t="shared" si="0"/>
        <v>0</v>
      </c>
    </row>
    <row r="48" spans="1:8">
      <c r="A48" s="218" t="s">
        <v>363</v>
      </c>
      <c r="B48" s="223" t="s">
        <v>364</v>
      </c>
      <c r="C48" s="223" t="s">
        <v>283</v>
      </c>
      <c r="D48" s="224">
        <v>91</v>
      </c>
      <c r="E48" s="224">
        <v>82</v>
      </c>
      <c r="F48" s="226">
        <v>83</v>
      </c>
      <c r="G48" s="224">
        <f t="shared" si="2"/>
        <v>1</v>
      </c>
      <c r="H48" s="225">
        <f t="shared" si="0"/>
        <v>1.2195121951219513E-2</v>
      </c>
    </row>
    <row r="49" spans="1:8">
      <c r="A49" s="218" t="s">
        <v>365</v>
      </c>
      <c r="B49" s="223" t="s">
        <v>366</v>
      </c>
      <c r="C49" s="223" t="s">
        <v>367</v>
      </c>
      <c r="D49" s="224">
        <v>32</v>
      </c>
      <c r="E49" s="224">
        <v>20</v>
      </c>
      <c r="F49" s="226"/>
      <c r="G49" s="224">
        <f t="shared" si="2"/>
        <v>-20</v>
      </c>
      <c r="H49" s="225">
        <f t="shared" si="0"/>
        <v>-1</v>
      </c>
    </row>
    <row r="50" spans="1:8">
      <c r="A50" s="218" t="s">
        <v>368</v>
      </c>
      <c r="B50" s="223" t="s">
        <v>369</v>
      </c>
      <c r="C50" s="223" t="s">
        <v>370</v>
      </c>
      <c r="D50" s="224">
        <f>SUM(D51:D52)</f>
        <v>712</v>
      </c>
      <c r="E50" s="224">
        <f>SUM(E51:E52)</f>
        <v>574</v>
      </c>
      <c r="F50" s="224">
        <f>SUM(F51:F52)</f>
        <v>193</v>
      </c>
      <c r="G50" s="224">
        <f t="shared" si="2"/>
        <v>-381</v>
      </c>
      <c r="H50" s="225">
        <f t="shared" si="0"/>
        <v>-0.66376306620209058</v>
      </c>
    </row>
    <row r="51" spans="1:8">
      <c r="A51" s="218" t="s">
        <v>371</v>
      </c>
      <c r="B51" s="223" t="s">
        <v>372</v>
      </c>
      <c r="C51" s="223" t="s">
        <v>266</v>
      </c>
      <c r="D51" s="224">
        <v>711</v>
      </c>
      <c r="E51" s="224">
        <v>574</v>
      </c>
      <c r="F51" s="226">
        <v>133</v>
      </c>
      <c r="G51" s="224">
        <f t="shared" si="2"/>
        <v>-441</v>
      </c>
      <c r="H51" s="225">
        <f t="shared" si="0"/>
        <v>-0.76829268292682928</v>
      </c>
    </row>
    <row r="52" spans="1:8">
      <c r="A52" s="218" t="s">
        <v>373</v>
      </c>
      <c r="B52" s="223" t="s">
        <v>374</v>
      </c>
      <c r="C52" s="223" t="s">
        <v>375</v>
      </c>
      <c r="D52" s="224">
        <v>1</v>
      </c>
      <c r="E52" s="224"/>
      <c r="F52" s="226">
        <v>60</v>
      </c>
      <c r="G52" s="224">
        <f t="shared" si="2"/>
        <v>60</v>
      </c>
      <c r="H52" s="225">
        <f t="shared" si="0"/>
        <v>0</v>
      </c>
    </row>
    <row r="53" spans="1:8">
      <c r="A53" s="218" t="s">
        <v>376</v>
      </c>
      <c r="B53" s="223" t="s">
        <v>377</v>
      </c>
      <c r="C53" s="223" t="s">
        <v>378</v>
      </c>
      <c r="D53" s="224">
        <f>SUM(D54:D55)</f>
        <v>110</v>
      </c>
      <c r="E53" s="224">
        <f>SUM(E54:E55)</f>
        <v>85</v>
      </c>
      <c r="F53" s="224">
        <f>SUM(F54:F55)</f>
        <v>80</v>
      </c>
      <c r="G53" s="224">
        <f t="shared" si="2"/>
        <v>-5</v>
      </c>
      <c r="H53" s="225">
        <f t="shared" si="0"/>
        <v>-5.8823529411764705E-2</v>
      </c>
    </row>
    <row r="54" spans="1:8">
      <c r="A54" s="218" t="s">
        <v>379</v>
      </c>
      <c r="B54" s="223" t="s">
        <v>380</v>
      </c>
      <c r="C54" s="223" t="s">
        <v>266</v>
      </c>
      <c r="D54" s="224">
        <v>110</v>
      </c>
      <c r="E54" s="224">
        <v>85</v>
      </c>
      <c r="F54" s="226">
        <v>30</v>
      </c>
      <c r="G54" s="224">
        <f t="shared" si="2"/>
        <v>-55</v>
      </c>
      <c r="H54" s="225">
        <f t="shared" si="0"/>
        <v>-0.6470588235294118</v>
      </c>
    </row>
    <row r="55" spans="1:8">
      <c r="A55" s="218" t="s">
        <v>381</v>
      </c>
      <c r="B55" s="223" t="s">
        <v>382</v>
      </c>
      <c r="C55" s="223" t="s">
        <v>383</v>
      </c>
      <c r="D55" s="224"/>
      <c r="E55" s="224"/>
      <c r="F55" s="226">
        <v>50</v>
      </c>
      <c r="G55" s="224">
        <f t="shared" si="2"/>
        <v>50</v>
      </c>
      <c r="H55" s="225">
        <f t="shared" si="0"/>
        <v>0</v>
      </c>
    </row>
    <row r="56" spans="1:8">
      <c r="A56" s="218" t="s">
        <v>384</v>
      </c>
      <c r="B56" s="223" t="s">
        <v>385</v>
      </c>
      <c r="C56" s="223" t="s">
        <v>386</v>
      </c>
      <c r="D56" s="224">
        <f>SUM(D57:D58)</f>
        <v>67</v>
      </c>
      <c r="E56" s="224">
        <f>SUM(E57:E58)</f>
        <v>51</v>
      </c>
      <c r="F56" s="224">
        <f>SUM(F57:F58)</f>
        <v>49</v>
      </c>
      <c r="G56" s="224">
        <f t="shared" si="2"/>
        <v>-2</v>
      </c>
      <c r="H56" s="225">
        <f t="shared" si="0"/>
        <v>-3.9215686274509803E-2</v>
      </c>
    </row>
    <row r="57" spans="1:8">
      <c r="A57" s="218" t="s">
        <v>387</v>
      </c>
      <c r="B57" s="223" t="s">
        <v>388</v>
      </c>
      <c r="C57" s="223" t="s">
        <v>389</v>
      </c>
      <c r="D57" s="224">
        <v>18</v>
      </c>
      <c r="E57" s="224">
        <v>18</v>
      </c>
      <c r="F57" s="226">
        <v>8</v>
      </c>
      <c r="G57" s="224">
        <f t="shared" si="2"/>
        <v>-10</v>
      </c>
      <c r="H57" s="225">
        <f t="shared" si="0"/>
        <v>-0.55555555555555558</v>
      </c>
    </row>
    <row r="58" spans="1:8">
      <c r="A58" s="218" t="s">
        <v>390</v>
      </c>
      <c r="B58" s="223" t="s">
        <v>391</v>
      </c>
      <c r="C58" s="223" t="s">
        <v>392</v>
      </c>
      <c r="D58" s="224">
        <v>49</v>
      </c>
      <c r="E58" s="224">
        <v>33</v>
      </c>
      <c r="F58" s="226">
        <v>41</v>
      </c>
      <c r="G58" s="224">
        <f t="shared" si="2"/>
        <v>8</v>
      </c>
      <c r="H58" s="225">
        <f t="shared" si="0"/>
        <v>0.24242424242424243</v>
      </c>
    </row>
    <row r="59" spans="1:8">
      <c r="A59" s="218" t="s">
        <v>393</v>
      </c>
      <c r="B59" s="223" t="s">
        <v>394</v>
      </c>
      <c r="C59" s="223" t="s">
        <v>395</v>
      </c>
      <c r="D59" s="224">
        <f>SUM(D60:D63)</f>
        <v>734</v>
      </c>
      <c r="E59" s="224">
        <f>SUM(E60:E63)</f>
        <v>649</v>
      </c>
      <c r="F59" s="224">
        <f>SUM(F60:F63)</f>
        <v>787</v>
      </c>
      <c r="G59" s="224">
        <f t="shared" si="2"/>
        <v>138</v>
      </c>
      <c r="H59" s="225">
        <f t="shared" si="0"/>
        <v>0.21263482280431434</v>
      </c>
    </row>
    <row r="60" spans="1:8">
      <c r="A60" s="218" t="s">
        <v>396</v>
      </c>
      <c r="B60" s="223" t="s">
        <v>397</v>
      </c>
      <c r="C60" s="223" t="s">
        <v>266</v>
      </c>
      <c r="D60" s="224">
        <v>683</v>
      </c>
      <c r="E60" s="224">
        <v>629</v>
      </c>
      <c r="F60" s="226">
        <v>777</v>
      </c>
      <c r="G60" s="224">
        <f t="shared" si="2"/>
        <v>148</v>
      </c>
      <c r="H60" s="225">
        <f t="shared" si="0"/>
        <v>0.23529411764705882</v>
      </c>
    </row>
    <row r="61" spans="1:8">
      <c r="A61" s="218" t="s">
        <v>398</v>
      </c>
      <c r="B61" s="223" t="s">
        <v>399</v>
      </c>
      <c r="C61" s="223" t="s">
        <v>269</v>
      </c>
      <c r="D61" s="224">
        <v>37</v>
      </c>
      <c r="E61" s="224">
        <v>20</v>
      </c>
      <c r="F61" s="226">
        <v>10</v>
      </c>
      <c r="G61" s="224">
        <f t="shared" si="2"/>
        <v>-10</v>
      </c>
      <c r="H61" s="225">
        <f t="shared" si="0"/>
        <v>-0.5</v>
      </c>
    </row>
    <row r="62" spans="1:8">
      <c r="A62" s="218" t="s">
        <v>400</v>
      </c>
      <c r="B62" s="223" t="s">
        <v>401</v>
      </c>
      <c r="C62" s="223" t="s">
        <v>402</v>
      </c>
      <c r="D62" s="224"/>
      <c r="E62" s="224"/>
      <c r="F62" s="226"/>
      <c r="G62" s="224">
        <f t="shared" si="2"/>
        <v>0</v>
      </c>
      <c r="H62" s="225">
        <f t="shared" si="0"/>
        <v>0</v>
      </c>
    </row>
    <row r="63" spans="1:8">
      <c r="A63" s="218" t="s">
        <v>403</v>
      </c>
      <c r="B63" s="223" t="s">
        <v>404</v>
      </c>
      <c r="C63" s="223" t="s">
        <v>405</v>
      </c>
      <c r="D63" s="224">
        <v>14</v>
      </c>
      <c r="E63" s="224"/>
      <c r="F63" s="226"/>
      <c r="G63" s="224">
        <f t="shared" si="2"/>
        <v>0</v>
      </c>
      <c r="H63" s="225">
        <f t="shared" si="0"/>
        <v>0</v>
      </c>
    </row>
    <row r="64" spans="1:8">
      <c r="A64" s="218" t="s">
        <v>406</v>
      </c>
      <c r="B64" s="223" t="s">
        <v>407</v>
      </c>
      <c r="C64" s="223" t="s">
        <v>408</v>
      </c>
      <c r="D64" s="224">
        <f>SUM(D65:D70)</f>
        <v>355</v>
      </c>
      <c r="E64" s="224">
        <f>SUM(E65:E70)</f>
        <v>345</v>
      </c>
      <c r="F64" s="224">
        <f>SUM(F65:F70)</f>
        <v>302</v>
      </c>
      <c r="G64" s="224">
        <f t="shared" si="2"/>
        <v>-43</v>
      </c>
      <c r="H64" s="225">
        <f t="shared" si="0"/>
        <v>-0.1246376811594203</v>
      </c>
    </row>
    <row r="65" spans="1:8">
      <c r="A65" s="218" t="s">
        <v>409</v>
      </c>
      <c r="B65" s="223" t="s">
        <v>410</v>
      </c>
      <c r="C65" s="223" t="s">
        <v>266</v>
      </c>
      <c r="D65" s="224">
        <v>199</v>
      </c>
      <c r="E65" s="224">
        <v>205</v>
      </c>
      <c r="F65" s="226">
        <v>187</v>
      </c>
      <c r="G65" s="224">
        <f t="shared" si="2"/>
        <v>-18</v>
      </c>
      <c r="H65" s="225">
        <f t="shared" si="0"/>
        <v>-8.7804878048780483E-2</v>
      </c>
    </row>
    <row r="66" spans="1:8">
      <c r="A66" s="218" t="s">
        <v>411</v>
      </c>
      <c r="B66" s="223" t="s">
        <v>412</v>
      </c>
      <c r="C66" s="223" t="s">
        <v>269</v>
      </c>
      <c r="D66" s="224">
        <v>50</v>
      </c>
      <c r="E66" s="224"/>
      <c r="F66" s="226"/>
      <c r="G66" s="224">
        <f t="shared" si="2"/>
        <v>0</v>
      </c>
      <c r="H66" s="225">
        <f t="shared" si="0"/>
        <v>0</v>
      </c>
    </row>
    <row r="67" spans="1:8">
      <c r="A67" s="218" t="s">
        <v>413</v>
      </c>
      <c r="B67" s="223" t="s">
        <v>414</v>
      </c>
      <c r="C67" s="223" t="s">
        <v>415</v>
      </c>
      <c r="D67" s="224">
        <v>2</v>
      </c>
      <c r="E67" s="224">
        <v>40</v>
      </c>
      <c r="F67" s="226"/>
      <c r="G67" s="224">
        <f t="shared" si="2"/>
        <v>-40</v>
      </c>
      <c r="H67" s="225">
        <f t="shared" si="0"/>
        <v>-1</v>
      </c>
    </row>
    <row r="68" spans="1:8">
      <c r="A68" s="218" t="s">
        <v>416</v>
      </c>
      <c r="B68" s="223" t="s">
        <v>417</v>
      </c>
      <c r="C68" s="223" t="s">
        <v>418</v>
      </c>
      <c r="D68" s="224">
        <v>39</v>
      </c>
      <c r="E68" s="224">
        <v>40</v>
      </c>
      <c r="F68" s="226">
        <v>40</v>
      </c>
      <c r="G68" s="224">
        <f t="shared" si="2"/>
        <v>0</v>
      </c>
      <c r="H68" s="225">
        <f t="shared" si="0"/>
        <v>0</v>
      </c>
    </row>
    <row r="69" spans="1:8">
      <c r="A69" s="218" t="s">
        <v>419</v>
      </c>
      <c r="B69" s="223" t="s">
        <v>420</v>
      </c>
      <c r="C69" s="223" t="s">
        <v>421</v>
      </c>
      <c r="D69" s="224">
        <v>55</v>
      </c>
      <c r="E69" s="224">
        <v>30</v>
      </c>
      <c r="F69" s="226">
        <v>75</v>
      </c>
      <c r="G69" s="224">
        <f t="shared" si="2"/>
        <v>45</v>
      </c>
      <c r="H69" s="225">
        <f t="shared" si="0"/>
        <v>1.5</v>
      </c>
    </row>
    <row r="70" spans="1:8">
      <c r="A70" s="218" t="s">
        <v>422</v>
      </c>
      <c r="B70" s="223" t="s">
        <v>423</v>
      </c>
      <c r="C70" s="223" t="s">
        <v>424</v>
      </c>
      <c r="D70" s="224">
        <v>10</v>
      </c>
      <c r="E70" s="224">
        <v>30</v>
      </c>
      <c r="F70" s="226"/>
      <c r="G70" s="224">
        <f t="shared" si="2"/>
        <v>-30</v>
      </c>
      <c r="H70" s="225">
        <f t="shared" si="0"/>
        <v>-1</v>
      </c>
    </row>
    <row r="71" spans="1:8">
      <c r="A71" s="218" t="s">
        <v>425</v>
      </c>
      <c r="B71" s="223" t="s">
        <v>426</v>
      </c>
      <c r="C71" s="223" t="s">
        <v>427</v>
      </c>
      <c r="D71" s="224">
        <f>SUM(D72:D74)</f>
        <v>1</v>
      </c>
      <c r="E71" s="224">
        <f t="shared" ref="E71:F71" si="4">SUM(E72:E74)</f>
        <v>0</v>
      </c>
      <c r="F71" s="224">
        <f t="shared" si="4"/>
        <v>4</v>
      </c>
      <c r="G71" s="224">
        <f t="shared" si="2"/>
        <v>4</v>
      </c>
      <c r="H71" s="225">
        <f t="shared" ref="H71:H134" si="5">IFERROR(G71/E71,)</f>
        <v>0</v>
      </c>
    </row>
    <row r="72" spans="1:8">
      <c r="A72" s="218" t="s">
        <v>428</v>
      </c>
      <c r="B72" s="223" t="s">
        <v>429</v>
      </c>
      <c r="C72" s="223" t="s">
        <v>269</v>
      </c>
      <c r="D72" s="224"/>
      <c r="E72" s="224"/>
      <c r="F72" s="226"/>
      <c r="G72" s="224">
        <f t="shared" ref="G72:G135" si="6">F72-E72</f>
        <v>0</v>
      </c>
      <c r="H72" s="225">
        <f t="shared" si="5"/>
        <v>0</v>
      </c>
    </row>
    <row r="73" spans="1:8">
      <c r="A73" s="218" t="s">
        <v>430</v>
      </c>
      <c r="B73" s="223" t="s">
        <v>431</v>
      </c>
      <c r="C73" s="223" t="s">
        <v>432</v>
      </c>
      <c r="D73" s="224">
        <v>1</v>
      </c>
      <c r="E73" s="224"/>
      <c r="F73" s="226"/>
      <c r="G73" s="224">
        <f t="shared" si="6"/>
        <v>0</v>
      </c>
      <c r="H73" s="225">
        <f t="shared" si="5"/>
        <v>0</v>
      </c>
    </row>
    <row r="74" spans="1:8">
      <c r="A74" s="218"/>
      <c r="B74" s="223">
        <v>2011407</v>
      </c>
      <c r="C74" s="223" t="s">
        <v>1892</v>
      </c>
      <c r="D74" s="224"/>
      <c r="E74" s="224"/>
      <c r="F74" s="226">
        <v>4</v>
      </c>
      <c r="G74" s="224">
        <f t="shared" si="6"/>
        <v>4</v>
      </c>
      <c r="H74" s="225">
        <f t="shared" si="5"/>
        <v>0</v>
      </c>
    </row>
    <row r="75" spans="1:8">
      <c r="A75" s="218" t="s">
        <v>433</v>
      </c>
      <c r="B75" s="223" t="s">
        <v>434</v>
      </c>
      <c r="C75" s="223" t="s">
        <v>435</v>
      </c>
      <c r="D75" s="224">
        <f>SUM(D76:D80)</f>
        <v>638</v>
      </c>
      <c r="E75" s="224">
        <f>SUM(E76:E80)</f>
        <v>567</v>
      </c>
      <c r="F75" s="224">
        <f>SUM(F76:F80)</f>
        <v>472</v>
      </c>
      <c r="G75" s="224">
        <f t="shared" si="6"/>
        <v>-95</v>
      </c>
      <c r="H75" s="225">
        <f t="shared" si="5"/>
        <v>-0.16754850088183421</v>
      </c>
    </row>
    <row r="76" spans="1:8" ht="12.75" customHeight="1">
      <c r="A76" s="218" t="s">
        <v>436</v>
      </c>
      <c r="B76" s="223" t="s">
        <v>437</v>
      </c>
      <c r="C76" s="223" t="s">
        <v>266</v>
      </c>
      <c r="D76" s="224">
        <v>632</v>
      </c>
      <c r="E76" s="224">
        <v>561</v>
      </c>
      <c r="F76" s="226">
        <v>469</v>
      </c>
      <c r="G76" s="224">
        <f t="shared" si="6"/>
        <v>-92</v>
      </c>
      <c r="H76" s="225">
        <f t="shared" si="5"/>
        <v>-0.16399286987522282</v>
      </c>
    </row>
    <row r="77" spans="1:8">
      <c r="A77" s="218" t="s">
        <v>438</v>
      </c>
      <c r="B77" s="223" t="s">
        <v>439</v>
      </c>
      <c r="C77" s="223" t="s">
        <v>440</v>
      </c>
      <c r="D77" s="224">
        <v>6</v>
      </c>
      <c r="E77" s="224">
        <v>6</v>
      </c>
      <c r="F77" s="226">
        <v>3</v>
      </c>
      <c r="G77" s="224">
        <f t="shared" si="6"/>
        <v>-3</v>
      </c>
      <c r="H77" s="225">
        <f t="shared" si="5"/>
        <v>-0.5</v>
      </c>
    </row>
    <row r="78" spans="1:8">
      <c r="A78" s="218" t="s">
        <v>441</v>
      </c>
      <c r="B78" s="223" t="s">
        <v>442</v>
      </c>
      <c r="C78" s="223" t="s">
        <v>443</v>
      </c>
      <c r="D78" s="224"/>
      <c r="E78" s="224"/>
      <c r="F78" s="226"/>
      <c r="G78" s="224">
        <f t="shared" si="6"/>
        <v>0</v>
      </c>
      <c r="H78" s="225">
        <f t="shared" si="5"/>
        <v>0</v>
      </c>
    </row>
    <row r="79" spans="1:8">
      <c r="A79" s="218" t="s">
        <v>444</v>
      </c>
      <c r="B79" s="223" t="s">
        <v>445</v>
      </c>
      <c r="C79" s="223" t="s">
        <v>446</v>
      </c>
      <c r="D79" s="224"/>
      <c r="E79" s="224"/>
      <c r="F79" s="226"/>
      <c r="G79" s="224">
        <f t="shared" si="6"/>
        <v>0</v>
      </c>
      <c r="H79" s="225">
        <f t="shared" si="5"/>
        <v>0</v>
      </c>
    </row>
    <row r="80" spans="1:8">
      <c r="A80" s="218" t="s">
        <v>447</v>
      </c>
      <c r="B80" s="223" t="s">
        <v>448</v>
      </c>
      <c r="C80" s="223" t="s">
        <v>449</v>
      </c>
      <c r="D80" s="224"/>
      <c r="E80" s="224"/>
      <c r="F80" s="226"/>
      <c r="G80" s="224">
        <f t="shared" si="6"/>
        <v>0</v>
      </c>
      <c r="H80" s="225">
        <f t="shared" si="5"/>
        <v>0</v>
      </c>
    </row>
    <row r="81" spans="1:8">
      <c r="A81" s="218" t="s">
        <v>450</v>
      </c>
      <c r="B81" s="223" t="s">
        <v>451</v>
      </c>
      <c r="C81" s="223" t="s">
        <v>452</v>
      </c>
      <c r="D81" s="224">
        <f>SUM(D82:D82)</f>
        <v>86</v>
      </c>
      <c r="E81" s="224">
        <f>SUM(E82:E82)</f>
        <v>80</v>
      </c>
      <c r="F81" s="224">
        <f>SUM(F82:F82)</f>
        <v>73</v>
      </c>
      <c r="G81" s="224">
        <f t="shared" si="6"/>
        <v>-7</v>
      </c>
      <c r="H81" s="225">
        <f t="shared" si="5"/>
        <v>-8.7499999999999994E-2</v>
      </c>
    </row>
    <row r="82" spans="1:8">
      <c r="A82" s="218" t="s">
        <v>453</v>
      </c>
      <c r="B82" s="223" t="s">
        <v>454</v>
      </c>
      <c r="C82" s="223" t="s">
        <v>266</v>
      </c>
      <c r="D82" s="224">
        <v>86</v>
      </c>
      <c r="E82" s="224">
        <v>80</v>
      </c>
      <c r="F82" s="226">
        <v>73</v>
      </c>
      <c r="G82" s="224">
        <f t="shared" si="6"/>
        <v>-7</v>
      </c>
      <c r="H82" s="225">
        <f t="shared" si="5"/>
        <v>-8.7499999999999994E-2</v>
      </c>
    </row>
    <row r="83" spans="1:8">
      <c r="A83" s="218" t="s">
        <v>455</v>
      </c>
      <c r="B83" s="223" t="s">
        <v>456</v>
      </c>
      <c r="C83" s="223" t="s">
        <v>457</v>
      </c>
      <c r="D83" s="224">
        <f>SUM(D84:D87)</f>
        <v>519</v>
      </c>
      <c r="E83" s="224">
        <f>SUM(E84:E87)</f>
        <v>496</v>
      </c>
      <c r="F83" s="224">
        <f>SUM(F84:F87)</f>
        <v>228</v>
      </c>
      <c r="G83" s="224">
        <f t="shared" si="6"/>
        <v>-268</v>
      </c>
      <c r="H83" s="225">
        <f t="shared" si="5"/>
        <v>-0.54032258064516125</v>
      </c>
    </row>
    <row r="84" spans="1:8">
      <c r="A84" s="218" t="s">
        <v>458</v>
      </c>
      <c r="B84" s="223" t="s">
        <v>459</v>
      </c>
      <c r="C84" s="223" t="s">
        <v>266</v>
      </c>
      <c r="D84" s="224">
        <v>195</v>
      </c>
      <c r="E84" s="224">
        <v>172</v>
      </c>
      <c r="F84" s="226">
        <v>157</v>
      </c>
      <c r="G84" s="224">
        <f t="shared" si="6"/>
        <v>-15</v>
      </c>
      <c r="H84" s="225">
        <f t="shared" si="5"/>
        <v>-8.7209302325581398E-2</v>
      </c>
    </row>
    <row r="85" spans="1:8">
      <c r="A85" s="218" t="s">
        <v>460</v>
      </c>
      <c r="B85" s="223" t="s">
        <v>461</v>
      </c>
      <c r="C85" s="223" t="s">
        <v>462</v>
      </c>
      <c r="D85" s="224">
        <v>233</v>
      </c>
      <c r="E85" s="224">
        <v>220</v>
      </c>
      <c r="F85" s="226">
        <v>52</v>
      </c>
      <c r="G85" s="224">
        <f t="shared" si="6"/>
        <v>-168</v>
      </c>
      <c r="H85" s="225">
        <f t="shared" si="5"/>
        <v>-0.76363636363636367</v>
      </c>
    </row>
    <row r="86" spans="1:8">
      <c r="A86" s="218" t="s">
        <v>463</v>
      </c>
      <c r="B86" s="223" t="s">
        <v>464</v>
      </c>
      <c r="C86" s="223" t="s">
        <v>283</v>
      </c>
      <c r="D86" s="224"/>
      <c r="E86" s="224"/>
      <c r="F86" s="226"/>
      <c r="G86" s="224">
        <f t="shared" si="6"/>
        <v>0</v>
      </c>
      <c r="H86" s="225">
        <f t="shared" si="5"/>
        <v>0</v>
      </c>
    </row>
    <row r="87" spans="1:8">
      <c r="A87" s="218" t="s">
        <v>465</v>
      </c>
      <c r="B87" s="223" t="s">
        <v>466</v>
      </c>
      <c r="C87" s="223" t="s">
        <v>467</v>
      </c>
      <c r="D87" s="224">
        <v>91</v>
      </c>
      <c r="E87" s="224">
        <v>104</v>
      </c>
      <c r="F87" s="226">
        <v>19</v>
      </c>
      <c r="G87" s="224">
        <f t="shared" si="6"/>
        <v>-85</v>
      </c>
      <c r="H87" s="225">
        <f t="shared" si="5"/>
        <v>-0.81730769230769229</v>
      </c>
    </row>
    <row r="88" spans="1:8">
      <c r="A88" s="218" t="s">
        <v>468</v>
      </c>
      <c r="B88" s="223" t="s">
        <v>469</v>
      </c>
      <c r="C88" s="223" t="s">
        <v>470</v>
      </c>
      <c r="D88" s="224">
        <f>SUM(D89:D91)</f>
        <v>24</v>
      </c>
      <c r="E88" s="224">
        <f t="shared" ref="E88:F88" si="7">SUM(E89:E91)</f>
        <v>15</v>
      </c>
      <c r="F88" s="224">
        <f t="shared" si="7"/>
        <v>6</v>
      </c>
      <c r="G88" s="224">
        <f t="shared" si="6"/>
        <v>-9</v>
      </c>
      <c r="H88" s="225">
        <f t="shared" si="5"/>
        <v>-0.6</v>
      </c>
    </row>
    <row r="89" spans="1:8">
      <c r="A89" s="218"/>
      <c r="B89" s="223">
        <v>2012402</v>
      </c>
      <c r="C89" s="223" t="s">
        <v>1891</v>
      </c>
      <c r="D89" s="224"/>
      <c r="E89" s="224"/>
      <c r="F89" s="224">
        <v>2</v>
      </c>
      <c r="G89" s="224">
        <f t="shared" si="6"/>
        <v>2</v>
      </c>
      <c r="H89" s="225">
        <f t="shared" si="5"/>
        <v>0</v>
      </c>
    </row>
    <row r="90" spans="1:8">
      <c r="A90" s="218" t="s">
        <v>471</v>
      </c>
      <c r="B90" s="223" t="s">
        <v>472</v>
      </c>
      <c r="C90" s="223" t="s">
        <v>473</v>
      </c>
      <c r="D90" s="224">
        <v>24</v>
      </c>
      <c r="E90" s="224">
        <v>15</v>
      </c>
      <c r="F90" s="226">
        <v>4</v>
      </c>
      <c r="G90" s="224">
        <f t="shared" si="6"/>
        <v>-11</v>
      </c>
      <c r="H90" s="225">
        <f t="shared" si="5"/>
        <v>-0.73333333333333328</v>
      </c>
    </row>
    <row r="91" spans="1:8">
      <c r="A91" s="218" t="s">
        <v>474</v>
      </c>
      <c r="B91" s="223" t="s">
        <v>475</v>
      </c>
      <c r="C91" s="223" t="s">
        <v>476</v>
      </c>
      <c r="D91" s="224"/>
      <c r="E91" s="224"/>
      <c r="F91" s="226"/>
      <c r="G91" s="224">
        <f t="shared" si="6"/>
        <v>0</v>
      </c>
      <c r="H91" s="225">
        <f t="shared" si="5"/>
        <v>0</v>
      </c>
    </row>
    <row r="92" spans="1:8">
      <c r="A92" s="218" t="s">
        <v>477</v>
      </c>
      <c r="B92" s="223" t="s">
        <v>478</v>
      </c>
      <c r="C92" s="223" t="s">
        <v>479</v>
      </c>
      <c r="D92" s="224">
        <f>SUM(D93:D93)</f>
        <v>4</v>
      </c>
      <c r="E92" s="224">
        <f>SUM(E93:E93)</f>
        <v>0</v>
      </c>
      <c r="F92" s="224">
        <f>SUM(F93:F93)</f>
        <v>0</v>
      </c>
      <c r="G92" s="224">
        <f t="shared" si="6"/>
        <v>0</v>
      </c>
      <c r="H92" s="225">
        <f t="shared" si="5"/>
        <v>0</v>
      </c>
    </row>
    <row r="93" spans="1:8">
      <c r="A93" s="218" t="s">
        <v>480</v>
      </c>
      <c r="B93" s="223" t="s">
        <v>481</v>
      </c>
      <c r="C93" s="223" t="s">
        <v>482</v>
      </c>
      <c r="D93" s="224">
        <v>4</v>
      </c>
      <c r="E93" s="224"/>
      <c r="F93" s="226"/>
      <c r="G93" s="224">
        <f t="shared" si="6"/>
        <v>0</v>
      </c>
      <c r="H93" s="225">
        <f t="shared" si="5"/>
        <v>0</v>
      </c>
    </row>
    <row r="94" spans="1:8">
      <c r="A94" s="218" t="s">
        <v>483</v>
      </c>
      <c r="B94" s="223" t="s">
        <v>484</v>
      </c>
      <c r="C94" s="223" t="s">
        <v>485</v>
      </c>
      <c r="D94" s="224">
        <f>SUM(D95:D98)</f>
        <v>304</v>
      </c>
      <c r="E94" s="224">
        <f>SUM(E95:E98)</f>
        <v>131</v>
      </c>
      <c r="F94" s="224">
        <f>SUM(F95:F97)</f>
        <v>350</v>
      </c>
      <c r="G94" s="224">
        <f t="shared" si="6"/>
        <v>219</v>
      </c>
      <c r="H94" s="225">
        <f t="shared" si="5"/>
        <v>1.6717557251908397</v>
      </c>
    </row>
    <row r="95" spans="1:8">
      <c r="A95" s="218" t="s">
        <v>486</v>
      </c>
      <c r="B95" s="223" t="s">
        <v>487</v>
      </c>
      <c r="C95" s="223" t="s">
        <v>266</v>
      </c>
      <c r="D95" s="224">
        <v>115</v>
      </c>
      <c r="E95" s="224">
        <v>121</v>
      </c>
      <c r="F95" s="226">
        <v>113</v>
      </c>
      <c r="G95" s="224">
        <f t="shared" si="6"/>
        <v>-8</v>
      </c>
      <c r="H95" s="225">
        <f t="shared" si="5"/>
        <v>-6.6115702479338845E-2</v>
      </c>
    </row>
    <row r="96" spans="1:8">
      <c r="A96" s="218" t="s">
        <v>488</v>
      </c>
      <c r="B96" s="223" t="s">
        <v>489</v>
      </c>
      <c r="C96" s="223" t="s">
        <v>269</v>
      </c>
      <c r="D96" s="224">
        <v>2</v>
      </c>
      <c r="E96" s="224"/>
      <c r="F96" s="226">
        <v>232</v>
      </c>
      <c r="G96" s="224">
        <f t="shared" si="6"/>
        <v>232</v>
      </c>
      <c r="H96" s="225">
        <f t="shared" si="5"/>
        <v>0</v>
      </c>
    </row>
    <row r="97" spans="1:8">
      <c r="A97" s="218" t="s">
        <v>490</v>
      </c>
      <c r="B97" s="223" t="s">
        <v>491</v>
      </c>
      <c r="C97" s="223" t="s">
        <v>492</v>
      </c>
      <c r="D97" s="224">
        <v>187</v>
      </c>
      <c r="E97" s="224"/>
      <c r="F97" s="226">
        <v>5</v>
      </c>
      <c r="G97" s="224">
        <f t="shared" si="6"/>
        <v>5</v>
      </c>
      <c r="H97" s="225">
        <f t="shared" si="5"/>
        <v>0</v>
      </c>
    </row>
    <row r="98" spans="1:8">
      <c r="A98" s="218"/>
      <c r="B98" s="223">
        <v>2012699</v>
      </c>
      <c r="C98" s="223" t="s">
        <v>1873</v>
      </c>
      <c r="D98" s="224"/>
      <c r="E98" s="224">
        <v>10</v>
      </c>
      <c r="F98" s="226"/>
      <c r="G98" s="224">
        <f t="shared" si="6"/>
        <v>-10</v>
      </c>
      <c r="H98" s="225">
        <f t="shared" si="5"/>
        <v>-1</v>
      </c>
    </row>
    <row r="99" spans="1:8">
      <c r="A99" s="218" t="s">
        <v>493</v>
      </c>
      <c r="B99" s="223" t="s">
        <v>494</v>
      </c>
      <c r="C99" s="223" t="s">
        <v>495</v>
      </c>
      <c r="D99" s="224">
        <f>SUM(D100:D102)</f>
        <v>55</v>
      </c>
      <c r="E99" s="224">
        <f>SUM(E100:E102)</f>
        <v>40</v>
      </c>
      <c r="F99" s="224">
        <f>SUM(F100:F102)</f>
        <v>47</v>
      </c>
      <c r="G99" s="224">
        <f t="shared" si="6"/>
        <v>7</v>
      </c>
      <c r="H99" s="225">
        <f t="shared" si="5"/>
        <v>0.17499999999999999</v>
      </c>
    </row>
    <row r="100" spans="1:8">
      <c r="A100" s="218" t="s">
        <v>496</v>
      </c>
      <c r="B100" s="223" t="s">
        <v>497</v>
      </c>
      <c r="C100" s="223" t="s">
        <v>266</v>
      </c>
      <c r="D100" s="224">
        <v>48</v>
      </c>
      <c r="E100" s="224">
        <v>40</v>
      </c>
      <c r="F100" s="226">
        <v>47</v>
      </c>
      <c r="G100" s="224">
        <f t="shared" si="6"/>
        <v>7</v>
      </c>
      <c r="H100" s="225">
        <f t="shared" si="5"/>
        <v>0.17499999999999999</v>
      </c>
    </row>
    <row r="101" spans="1:8">
      <c r="A101" s="218" t="s">
        <v>498</v>
      </c>
      <c r="B101" s="223" t="s">
        <v>499</v>
      </c>
      <c r="C101" s="223" t="s">
        <v>269</v>
      </c>
      <c r="D101" s="224">
        <v>7</v>
      </c>
      <c r="E101" s="224"/>
      <c r="F101" s="226"/>
      <c r="G101" s="224">
        <f t="shared" si="6"/>
        <v>0</v>
      </c>
      <c r="H101" s="225">
        <f t="shared" si="5"/>
        <v>0</v>
      </c>
    </row>
    <row r="102" spans="1:8">
      <c r="A102" s="218" t="s">
        <v>500</v>
      </c>
      <c r="B102" s="223" t="s">
        <v>501</v>
      </c>
      <c r="C102" s="223" t="s">
        <v>502</v>
      </c>
      <c r="D102" s="224"/>
      <c r="E102" s="224"/>
      <c r="F102" s="226"/>
      <c r="G102" s="224">
        <f t="shared" si="6"/>
        <v>0</v>
      </c>
      <c r="H102" s="225">
        <f t="shared" si="5"/>
        <v>0</v>
      </c>
    </row>
    <row r="103" spans="1:8">
      <c r="A103" s="218" t="s">
        <v>503</v>
      </c>
      <c r="B103" s="223" t="s">
        <v>504</v>
      </c>
      <c r="C103" s="223" t="s">
        <v>505</v>
      </c>
      <c r="D103" s="224">
        <f>SUM(D104:D106)</f>
        <v>447</v>
      </c>
      <c r="E103" s="224">
        <f>SUM(E104:E106)</f>
        <v>350</v>
      </c>
      <c r="F103" s="224">
        <f>SUM(F104:F106)</f>
        <v>374</v>
      </c>
      <c r="G103" s="224">
        <f t="shared" si="6"/>
        <v>24</v>
      </c>
      <c r="H103" s="225">
        <f t="shared" si="5"/>
        <v>6.8571428571428575E-2</v>
      </c>
    </row>
    <row r="104" spans="1:8">
      <c r="A104" s="218" t="s">
        <v>506</v>
      </c>
      <c r="B104" s="223" t="s">
        <v>507</v>
      </c>
      <c r="C104" s="223" t="s">
        <v>266</v>
      </c>
      <c r="D104" s="224">
        <v>360</v>
      </c>
      <c r="E104" s="224">
        <v>330</v>
      </c>
      <c r="F104" s="226">
        <v>321</v>
      </c>
      <c r="G104" s="224">
        <f t="shared" si="6"/>
        <v>-9</v>
      </c>
      <c r="H104" s="225">
        <f t="shared" si="5"/>
        <v>-2.7272727272727271E-2</v>
      </c>
    </row>
    <row r="105" spans="1:8">
      <c r="A105" s="218" t="s">
        <v>508</v>
      </c>
      <c r="B105" s="223" t="s">
        <v>509</v>
      </c>
      <c r="C105" s="223" t="s">
        <v>269</v>
      </c>
      <c r="D105" s="224">
        <v>61</v>
      </c>
      <c r="E105" s="224"/>
      <c r="F105" s="226"/>
      <c r="G105" s="224">
        <f t="shared" si="6"/>
        <v>0</v>
      </c>
      <c r="H105" s="225">
        <f t="shared" si="5"/>
        <v>0</v>
      </c>
    </row>
    <row r="106" spans="1:8">
      <c r="A106" s="218" t="s">
        <v>510</v>
      </c>
      <c r="B106" s="223" t="s">
        <v>511</v>
      </c>
      <c r="C106" s="223" t="s">
        <v>512</v>
      </c>
      <c r="D106" s="224">
        <v>26</v>
      </c>
      <c r="E106" s="224">
        <v>20</v>
      </c>
      <c r="F106" s="226">
        <v>53</v>
      </c>
      <c r="G106" s="224">
        <f t="shared" si="6"/>
        <v>33</v>
      </c>
      <c r="H106" s="225">
        <f t="shared" si="5"/>
        <v>1.65</v>
      </c>
    </row>
    <row r="107" spans="1:8">
      <c r="A107" s="218" t="s">
        <v>513</v>
      </c>
      <c r="B107" s="223" t="s">
        <v>514</v>
      </c>
      <c r="C107" s="223" t="s">
        <v>515</v>
      </c>
      <c r="D107" s="224">
        <f>SUM(D108:D110)</f>
        <v>997</v>
      </c>
      <c r="E107" s="224">
        <f t="shared" ref="E107:F107" si="8">SUM(E108:E110)</f>
        <v>557</v>
      </c>
      <c r="F107" s="224">
        <f t="shared" si="8"/>
        <v>452</v>
      </c>
      <c r="G107" s="224">
        <f t="shared" si="6"/>
        <v>-105</v>
      </c>
      <c r="H107" s="225">
        <f t="shared" si="5"/>
        <v>-0.18850987432675045</v>
      </c>
    </row>
    <row r="108" spans="1:8">
      <c r="A108" s="218" t="s">
        <v>516</v>
      </c>
      <c r="B108" s="223" t="s">
        <v>517</v>
      </c>
      <c r="C108" s="223" t="s">
        <v>266</v>
      </c>
      <c r="D108" s="224">
        <v>473</v>
      </c>
      <c r="E108" s="224">
        <v>437</v>
      </c>
      <c r="F108" s="226">
        <v>410</v>
      </c>
      <c r="G108" s="224">
        <f t="shared" si="6"/>
        <v>-27</v>
      </c>
      <c r="H108" s="225">
        <f t="shared" si="5"/>
        <v>-6.1784897025171627E-2</v>
      </c>
    </row>
    <row r="109" spans="1:8">
      <c r="A109" s="218" t="s">
        <v>518</v>
      </c>
      <c r="B109" s="223" t="s">
        <v>519</v>
      </c>
      <c r="C109" s="223" t="s">
        <v>269</v>
      </c>
      <c r="D109" s="224">
        <v>113</v>
      </c>
      <c r="E109" s="224"/>
      <c r="F109" s="226">
        <v>41</v>
      </c>
      <c r="G109" s="224">
        <f t="shared" si="6"/>
        <v>41</v>
      </c>
      <c r="H109" s="225">
        <f t="shared" si="5"/>
        <v>0</v>
      </c>
    </row>
    <row r="110" spans="1:8">
      <c r="A110" s="218" t="s">
        <v>520</v>
      </c>
      <c r="B110" s="223" t="s">
        <v>521</v>
      </c>
      <c r="C110" s="223" t="s">
        <v>522</v>
      </c>
      <c r="D110" s="224">
        <v>411</v>
      </c>
      <c r="E110" s="224">
        <v>120</v>
      </c>
      <c r="F110" s="226">
        <v>1</v>
      </c>
      <c r="G110" s="224">
        <f t="shared" si="6"/>
        <v>-119</v>
      </c>
      <c r="H110" s="225">
        <f t="shared" si="5"/>
        <v>-0.9916666666666667</v>
      </c>
    </row>
    <row r="111" spans="1:8">
      <c r="A111" s="218" t="s">
        <v>523</v>
      </c>
      <c r="B111" s="223" t="s">
        <v>524</v>
      </c>
      <c r="C111" s="223" t="s">
        <v>525</v>
      </c>
      <c r="D111" s="224">
        <f>SUM(D112:D114)</f>
        <v>961</v>
      </c>
      <c r="E111" s="224">
        <f>SUM(E112:E114)</f>
        <v>1069</v>
      </c>
      <c r="F111" s="224">
        <f>SUM(F112:F114)</f>
        <v>1027</v>
      </c>
      <c r="G111" s="224">
        <f t="shared" si="6"/>
        <v>-42</v>
      </c>
      <c r="H111" s="225">
        <f t="shared" si="5"/>
        <v>-3.9289055191768008E-2</v>
      </c>
    </row>
    <row r="112" spans="1:8">
      <c r="A112" s="218" t="s">
        <v>526</v>
      </c>
      <c r="B112" s="223" t="s">
        <v>527</v>
      </c>
      <c r="C112" s="223" t="s">
        <v>266</v>
      </c>
      <c r="D112" s="224">
        <v>197</v>
      </c>
      <c r="E112" s="224">
        <v>169</v>
      </c>
      <c r="F112" s="226">
        <v>190</v>
      </c>
      <c r="G112" s="224">
        <f t="shared" si="6"/>
        <v>21</v>
      </c>
      <c r="H112" s="225">
        <f t="shared" si="5"/>
        <v>0.1242603550295858</v>
      </c>
    </row>
    <row r="113" spans="1:8">
      <c r="A113" s="218" t="s">
        <v>528</v>
      </c>
      <c r="B113" s="223" t="s">
        <v>529</v>
      </c>
      <c r="C113" s="223" t="s">
        <v>269</v>
      </c>
      <c r="D113" s="224">
        <v>654</v>
      </c>
      <c r="E113" s="224">
        <v>900</v>
      </c>
      <c r="F113" s="226">
        <v>390</v>
      </c>
      <c r="G113" s="224">
        <f t="shared" si="6"/>
        <v>-510</v>
      </c>
      <c r="H113" s="225">
        <f t="shared" si="5"/>
        <v>-0.56666666666666665</v>
      </c>
    </row>
    <row r="114" spans="1:8">
      <c r="A114" s="218" t="s">
        <v>530</v>
      </c>
      <c r="B114" s="223" t="s">
        <v>531</v>
      </c>
      <c r="C114" s="223" t="s">
        <v>532</v>
      </c>
      <c r="D114" s="224">
        <v>110</v>
      </c>
      <c r="E114" s="224"/>
      <c r="F114" s="226">
        <v>447</v>
      </c>
      <c r="G114" s="224">
        <f t="shared" si="6"/>
        <v>447</v>
      </c>
      <c r="H114" s="225">
        <f t="shared" si="5"/>
        <v>0</v>
      </c>
    </row>
    <row r="115" spans="1:8">
      <c r="A115" s="218" t="s">
        <v>533</v>
      </c>
      <c r="B115" s="223" t="s">
        <v>534</v>
      </c>
      <c r="C115" s="223" t="s">
        <v>535</v>
      </c>
      <c r="D115" s="224">
        <f>SUM(D116:D118)</f>
        <v>298</v>
      </c>
      <c r="E115" s="224">
        <f>SUM(E116:E118)</f>
        <v>198</v>
      </c>
      <c r="F115" s="224">
        <f>SUM(F116:F118)</f>
        <v>204</v>
      </c>
      <c r="G115" s="224">
        <f t="shared" si="6"/>
        <v>6</v>
      </c>
      <c r="H115" s="225">
        <f t="shared" si="5"/>
        <v>3.0303030303030304E-2</v>
      </c>
    </row>
    <row r="116" spans="1:8">
      <c r="A116" s="218" t="s">
        <v>536</v>
      </c>
      <c r="B116" s="223" t="s">
        <v>537</v>
      </c>
      <c r="C116" s="223" t="s">
        <v>266</v>
      </c>
      <c r="D116" s="224">
        <v>168</v>
      </c>
      <c r="E116" s="224">
        <v>153</v>
      </c>
      <c r="F116" s="226">
        <v>153</v>
      </c>
      <c r="G116" s="224">
        <f t="shared" si="6"/>
        <v>0</v>
      </c>
      <c r="H116" s="225">
        <f t="shared" si="5"/>
        <v>0</v>
      </c>
    </row>
    <row r="117" spans="1:8">
      <c r="A117" s="218" t="s">
        <v>538</v>
      </c>
      <c r="B117" s="223" t="s">
        <v>539</v>
      </c>
      <c r="C117" s="223" t="s">
        <v>269</v>
      </c>
      <c r="D117" s="224">
        <v>69</v>
      </c>
      <c r="E117" s="224">
        <v>45</v>
      </c>
      <c r="F117" s="226">
        <v>51</v>
      </c>
      <c r="G117" s="224">
        <f t="shared" si="6"/>
        <v>6</v>
      </c>
      <c r="H117" s="225">
        <f t="shared" si="5"/>
        <v>0.13333333333333333</v>
      </c>
    </row>
    <row r="118" spans="1:8">
      <c r="A118" s="218" t="s">
        <v>540</v>
      </c>
      <c r="B118" s="223" t="s">
        <v>541</v>
      </c>
      <c r="C118" s="223" t="s">
        <v>542</v>
      </c>
      <c r="D118" s="224">
        <v>61</v>
      </c>
      <c r="E118" s="224"/>
      <c r="F118" s="226"/>
      <c r="G118" s="224">
        <f t="shared" si="6"/>
        <v>0</v>
      </c>
      <c r="H118" s="225">
        <f t="shared" si="5"/>
        <v>0</v>
      </c>
    </row>
    <row r="119" spans="1:8">
      <c r="A119" s="218" t="s">
        <v>543</v>
      </c>
      <c r="B119" s="223" t="s">
        <v>544</v>
      </c>
      <c r="C119" s="223" t="s">
        <v>545</v>
      </c>
      <c r="D119" s="224">
        <f>SUM(D120:D122)</f>
        <v>136</v>
      </c>
      <c r="E119" s="224">
        <f>SUM(E120:E122)</f>
        <v>110</v>
      </c>
      <c r="F119" s="224">
        <f>SUM(F120:F122)</f>
        <v>99</v>
      </c>
      <c r="G119" s="224">
        <f t="shared" si="6"/>
        <v>-11</v>
      </c>
      <c r="H119" s="225">
        <f t="shared" si="5"/>
        <v>-0.1</v>
      </c>
    </row>
    <row r="120" spans="1:8">
      <c r="A120" s="218" t="s">
        <v>546</v>
      </c>
      <c r="B120" s="223" t="s">
        <v>547</v>
      </c>
      <c r="C120" s="223" t="s">
        <v>266</v>
      </c>
      <c r="D120" s="224">
        <v>111</v>
      </c>
      <c r="E120" s="224">
        <v>90</v>
      </c>
      <c r="F120" s="226">
        <v>89</v>
      </c>
      <c r="G120" s="224">
        <f t="shared" si="6"/>
        <v>-1</v>
      </c>
      <c r="H120" s="225">
        <f t="shared" si="5"/>
        <v>-1.1111111111111112E-2</v>
      </c>
    </row>
    <row r="121" spans="1:8">
      <c r="A121" s="218" t="s">
        <v>548</v>
      </c>
      <c r="B121" s="223" t="s">
        <v>549</v>
      </c>
      <c r="C121" s="223" t="s">
        <v>269</v>
      </c>
      <c r="D121" s="224">
        <v>13</v>
      </c>
      <c r="E121" s="224">
        <v>10</v>
      </c>
      <c r="F121" s="226">
        <v>6</v>
      </c>
      <c r="G121" s="224">
        <f t="shared" si="6"/>
        <v>-4</v>
      </c>
      <c r="H121" s="225">
        <f t="shared" si="5"/>
        <v>-0.4</v>
      </c>
    </row>
    <row r="122" spans="1:8">
      <c r="A122" s="218" t="s">
        <v>550</v>
      </c>
      <c r="B122" s="223" t="s">
        <v>551</v>
      </c>
      <c r="C122" s="223" t="s">
        <v>552</v>
      </c>
      <c r="D122" s="224">
        <v>12</v>
      </c>
      <c r="E122" s="224">
        <v>10</v>
      </c>
      <c r="F122" s="226">
        <v>4</v>
      </c>
      <c r="G122" s="224">
        <f t="shared" si="6"/>
        <v>-6</v>
      </c>
      <c r="H122" s="225">
        <f t="shared" si="5"/>
        <v>-0.6</v>
      </c>
    </row>
    <row r="123" spans="1:8">
      <c r="A123" s="218" t="s">
        <v>553</v>
      </c>
      <c r="B123" s="223" t="s">
        <v>554</v>
      </c>
      <c r="C123" s="223" t="s">
        <v>555</v>
      </c>
      <c r="D123" s="224">
        <f>SUM(D124:D126)</f>
        <v>623</v>
      </c>
      <c r="E123" s="224">
        <f>SUM(E124:E126)</f>
        <v>484</v>
      </c>
      <c r="F123" s="224">
        <f>SUM(F124:F126)</f>
        <v>511</v>
      </c>
      <c r="G123" s="224">
        <f t="shared" si="6"/>
        <v>27</v>
      </c>
      <c r="H123" s="225">
        <f t="shared" si="5"/>
        <v>5.578512396694215E-2</v>
      </c>
    </row>
    <row r="124" spans="1:8">
      <c r="A124" s="218" t="s">
        <v>556</v>
      </c>
      <c r="B124" s="223" t="s">
        <v>557</v>
      </c>
      <c r="C124" s="223" t="s">
        <v>266</v>
      </c>
      <c r="D124" s="224">
        <v>505</v>
      </c>
      <c r="E124" s="224">
        <v>453</v>
      </c>
      <c r="F124" s="226">
        <v>465</v>
      </c>
      <c r="G124" s="224">
        <f t="shared" si="6"/>
        <v>12</v>
      </c>
      <c r="H124" s="225">
        <f t="shared" si="5"/>
        <v>2.6490066225165563E-2</v>
      </c>
    </row>
    <row r="125" spans="1:8">
      <c r="A125" s="218" t="s">
        <v>558</v>
      </c>
      <c r="B125" s="223" t="s">
        <v>559</v>
      </c>
      <c r="C125" s="223" t="s">
        <v>269</v>
      </c>
      <c r="D125" s="224">
        <v>97</v>
      </c>
      <c r="E125" s="224"/>
      <c r="F125" s="226">
        <v>33</v>
      </c>
      <c r="G125" s="224">
        <f t="shared" si="6"/>
        <v>33</v>
      </c>
      <c r="H125" s="225">
        <f t="shared" si="5"/>
        <v>0</v>
      </c>
    </row>
    <row r="126" spans="1:8">
      <c r="A126" s="218" t="s">
        <v>560</v>
      </c>
      <c r="B126" s="223" t="s">
        <v>561</v>
      </c>
      <c r="C126" s="223" t="s">
        <v>562</v>
      </c>
      <c r="D126" s="224">
        <v>21</v>
      </c>
      <c r="E126" s="224">
        <v>31</v>
      </c>
      <c r="F126" s="226">
        <v>13</v>
      </c>
      <c r="G126" s="224">
        <f t="shared" si="6"/>
        <v>-18</v>
      </c>
      <c r="H126" s="225">
        <f t="shared" si="5"/>
        <v>-0.58064516129032262</v>
      </c>
    </row>
    <row r="127" spans="1:8">
      <c r="A127" s="218" t="s">
        <v>563</v>
      </c>
      <c r="B127" s="223" t="s">
        <v>564</v>
      </c>
      <c r="C127" s="223" t="s">
        <v>565</v>
      </c>
      <c r="D127" s="224">
        <f>SUM(D128:D129)</f>
        <v>6528</v>
      </c>
      <c r="E127" s="224">
        <f t="shared" ref="E127:F127" si="9">SUM(E128:E129)</f>
        <v>2090</v>
      </c>
      <c r="F127" s="224">
        <f t="shared" si="9"/>
        <v>1560</v>
      </c>
      <c r="G127" s="224">
        <f t="shared" si="6"/>
        <v>-530</v>
      </c>
      <c r="H127" s="225">
        <f t="shared" si="5"/>
        <v>-0.25358851674641147</v>
      </c>
    </row>
    <row r="128" spans="1:8">
      <c r="A128" s="218" t="s">
        <v>566</v>
      </c>
      <c r="B128" s="223" t="s">
        <v>567</v>
      </c>
      <c r="C128" s="223" t="s">
        <v>568</v>
      </c>
      <c r="D128" s="224">
        <v>0</v>
      </c>
      <c r="E128" s="224"/>
      <c r="F128" s="226"/>
      <c r="G128" s="224">
        <f t="shared" si="6"/>
        <v>0</v>
      </c>
      <c r="H128" s="225">
        <f t="shared" si="5"/>
        <v>0</v>
      </c>
    </row>
    <row r="129" spans="1:8">
      <c r="A129" s="218" t="s">
        <v>569</v>
      </c>
      <c r="B129" s="223" t="s">
        <v>570</v>
      </c>
      <c r="C129" s="223" t="s">
        <v>571</v>
      </c>
      <c r="D129" s="224">
        <v>6528</v>
      </c>
      <c r="E129" s="224">
        <v>2090</v>
      </c>
      <c r="F129" s="226">
        <v>1560</v>
      </c>
      <c r="G129" s="224">
        <f t="shared" si="6"/>
        <v>-530</v>
      </c>
      <c r="H129" s="225">
        <f t="shared" si="5"/>
        <v>-0.25358851674641147</v>
      </c>
    </row>
    <row r="130" spans="1:8">
      <c r="A130" s="218" t="s">
        <v>268</v>
      </c>
      <c r="B130" s="219" t="s">
        <v>572</v>
      </c>
      <c r="C130" s="219" t="s">
        <v>573</v>
      </c>
      <c r="D130" s="221">
        <v>0</v>
      </c>
      <c r="E130" s="221"/>
      <c r="F130" s="228"/>
      <c r="G130" s="221">
        <f t="shared" si="6"/>
        <v>0</v>
      </c>
      <c r="H130" s="222">
        <f t="shared" si="5"/>
        <v>0</v>
      </c>
    </row>
    <row r="131" spans="1:8">
      <c r="A131" s="218" t="s">
        <v>270</v>
      </c>
      <c r="B131" s="219" t="s">
        <v>574</v>
      </c>
      <c r="C131" s="219" t="s">
        <v>575</v>
      </c>
      <c r="D131" s="221">
        <f>SUM(D132,D137)</f>
        <v>34</v>
      </c>
      <c r="E131" s="221">
        <f>SUM(E132,E137)</f>
        <v>49</v>
      </c>
      <c r="F131" s="221">
        <f>SUM(F132,F137)</f>
        <v>91</v>
      </c>
      <c r="G131" s="221">
        <f t="shared" si="6"/>
        <v>42</v>
      </c>
      <c r="H131" s="222">
        <f t="shared" si="5"/>
        <v>0.8571428571428571</v>
      </c>
    </row>
    <row r="132" spans="1:8">
      <c r="A132" s="218" t="s">
        <v>576</v>
      </c>
      <c r="B132" s="223" t="s">
        <v>577</v>
      </c>
      <c r="C132" s="223" t="s">
        <v>578</v>
      </c>
      <c r="D132" s="221">
        <f>SUM(D133:D136)</f>
        <v>34</v>
      </c>
      <c r="E132" s="221">
        <f>SUM(E133:E136)</f>
        <v>49</v>
      </c>
      <c r="F132" s="221">
        <f>SUM(F133:F136)</f>
        <v>81</v>
      </c>
      <c r="G132" s="224">
        <f t="shared" si="6"/>
        <v>32</v>
      </c>
      <c r="H132" s="225">
        <f t="shared" si="5"/>
        <v>0.65306122448979587</v>
      </c>
    </row>
    <row r="133" spans="1:8">
      <c r="A133" s="218" t="s">
        <v>579</v>
      </c>
      <c r="B133" s="223" t="s">
        <v>580</v>
      </c>
      <c r="C133" s="223" t="s">
        <v>581</v>
      </c>
      <c r="D133" s="224">
        <v>12</v>
      </c>
      <c r="E133" s="224"/>
      <c r="F133" s="226">
        <v>27</v>
      </c>
      <c r="G133" s="224">
        <f t="shared" si="6"/>
        <v>27</v>
      </c>
      <c r="H133" s="225">
        <f t="shared" si="5"/>
        <v>0</v>
      </c>
    </row>
    <row r="134" spans="1:8">
      <c r="A134" s="218" t="s">
        <v>582</v>
      </c>
      <c r="B134" s="223" t="s">
        <v>583</v>
      </c>
      <c r="C134" s="223" t="s">
        <v>584</v>
      </c>
      <c r="D134" s="224"/>
      <c r="E134" s="224">
        <v>19</v>
      </c>
      <c r="F134" s="226">
        <v>19</v>
      </c>
      <c r="G134" s="224">
        <f t="shared" si="6"/>
        <v>0</v>
      </c>
      <c r="H134" s="225">
        <f t="shared" si="5"/>
        <v>0</v>
      </c>
    </row>
    <row r="135" spans="1:8">
      <c r="A135" s="218" t="s">
        <v>585</v>
      </c>
      <c r="B135" s="223" t="s">
        <v>586</v>
      </c>
      <c r="C135" s="223" t="s">
        <v>587</v>
      </c>
      <c r="D135" s="224">
        <v>22</v>
      </c>
      <c r="E135" s="224">
        <v>30</v>
      </c>
      <c r="F135" s="226">
        <v>35</v>
      </c>
      <c r="G135" s="224">
        <f t="shared" si="6"/>
        <v>5</v>
      </c>
      <c r="H135" s="225">
        <f t="shared" ref="H135:H198" si="10">IFERROR(G135/E135,)</f>
        <v>0.16666666666666666</v>
      </c>
    </row>
    <row r="136" spans="1:8">
      <c r="A136" s="218" t="s">
        <v>588</v>
      </c>
      <c r="B136" s="223" t="s">
        <v>589</v>
      </c>
      <c r="C136" s="223" t="s">
        <v>590</v>
      </c>
      <c r="D136" s="224"/>
      <c r="E136" s="224"/>
      <c r="F136" s="226"/>
      <c r="G136" s="224">
        <f t="shared" ref="G136:G199" si="11">F136-E136</f>
        <v>0</v>
      </c>
      <c r="H136" s="225">
        <f t="shared" si="10"/>
        <v>0</v>
      </c>
    </row>
    <row r="137" spans="1:8">
      <c r="A137" s="218" t="s">
        <v>591</v>
      </c>
      <c r="B137" s="223" t="s">
        <v>592</v>
      </c>
      <c r="C137" s="223" t="s">
        <v>593</v>
      </c>
      <c r="D137" s="224"/>
      <c r="E137" s="224">
        <v>0</v>
      </c>
      <c r="F137" s="226">
        <v>10</v>
      </c>
      <c r="G137" s="224">
        <f t="shared" si="11"/>
        <v>10</v>
      </c>
      <c r="H137" s="225">
        <f t="shared" si="10"/>
        <v>0</v>
      </c>
    </row>
    <row r="138" spans="1:8">
      <c r="A138" s="218" t="s">
        <v>271</v>
      </c>
      <c r="B138" s="219" t="s">
        <v>594</v>
      </c>
      <c r="C138" s="219" t="s">
        <v>595</v>
      </c>
      <c r="D138" s="221">
        <f>SUM(D139,D143,D155,D164,D171,D180)</f>
        <v>6842</v>
      </c>
      <c r="E138" s="221">
        <f>SUM(E139,E143,E155,E164,E171,E180)</f>
        <v>6210</v>
      </c>
      <c r="F138" s="221">
        <f>SUM(F139,F143,F155,F164,F171,F180)</f>
        <v>8100</v>
      </c>
      <c r="G138" s="221">
        <f t="shared" si="11"/>
        <v>1890</v>
      </c>
      <c r="H138" s="222">
        <f t="shared" si="10"/>
        <v>0.30434782608695654</v>
      </c>
    </row>
    <row r="139" spans="1:8">
      <c r="A139" s="218" t="s">
        <v>596</v>
      </c>
      <c r="B139" s="223" t="s">
        <v>597</v>
      </c>
      <c r="C139" s="223" t="s">
        <v>598</v>
      </c>
      <c r="D139" s="224">
        <f>SUM(D140:D142)</f>
        <v>229</v>
      </c>
      <c r="E139" s="224">
        <f>SUM(E140:E142)</f>
        <v>160</v>
      </c>
      <c r="F139" s="224">
        <f>SUM(F140:F142)</f>
        <v>346</v>
      </c>
      <c r="G139" s="224">
        <f t="shared" si="11"/>
        <v>186</v>
      </c>
      <c r="H139" s="225">
        <f t="shared" si="10"/>
        <v>1.1625000000000001</v>
      </c>
    </row>
    <row r="140" spans="1:8">
      <c r="A140" s="218" t="s">
        <v>599</v>
      </c>
      <c r="B140" s="223" t="s">
        <v>600</v>
      </c>
      <c r="C140" s="223" t="s">
        <v>601</v>
      </c>
      <c r="D140" s="224">
        <v>65</v>
      </c>
      <c r="E140" s="224">
        <v>4</v>
      </c>
      <c r="F140" s="226">
        <v>4</v>
      </c>
      <c r="G140" s="224">
        <f t="shared" si="11"/>
        <v>0</v>
      </c>
      <c r="H140" s="225">
        <f t="shared" si="10"/>
        <v>0</v>
      </c>
    </row>
    <row r="141" spans="1:8">
      <c r="A141" s="218" t="s">
        <v>602</v>
      </c>
      <c r="B141" s="223" t="s">
        <v>603</v>
      </c>
      <c r="C141" s="223" t="s">
        <v>604</v>
      </c>
      <c r="D141" s="224"/>
      <c r="E141" s="224"/>
      <c r="F141" s="226"/>
      <c r="G141" s="224">
        <f t="shared" si="11"/>
        <v>0</v>
      </c>
      <c r="H141" s="225">
        <f t="shared" si="10"/>
        <v>0</v>
      </c>
    </row>
    <row r="142" spans="1:8">
      <c r="A142" s="218" t="s">
        <v>605</v>
      </c>
      <c r="B142" s="223" t="s">
        <v>606</v>
      </c>
      <c r="C142" s="223" t="s">
        <v>607</v>
      </c>
      <c r="D142" s="224">
        <v>164</v>
      </c>
      <c r="E142" s="224">
        <v>156</v>
      </c>
      <c r="F142" s="226">
        <v>342</v>
      </c>
      <c r="G142" s="224">
        <f t="shared" si="11"/>
        <v>186</v>
      </c>
      <c r="H142" s="225">
        <f t="shared" si="10"/>
        <v>1.1923076923076923</v>
      </c>
    </row>
    <row r="143" spans="1:8">
      <c r="A143" s="218" t="s">
        <v>608</v>
      </c>
      <c r="B143" s="223" t="s">
        <v>609</v>
      </c>
      <c r="C143" s="223" t="s">
        <v>610</v>
      </c>
      <c r="D143" s="224">
        <f>SUM(D144:D154)</f>
        <v>5297</v>
      </c>
      <c r="E143" s="224">
        <f>SUM(E144:E154)</f>
        <v>5012</v>
      </c>
      <c r="F143" s="224">
        <f>SUM(F144:F154)</f>
        <v>6296</v>
      </c>
      <c r="G143" s="224">
        <f t="shared" si="11"/>
        <v>1284</v>
      </c>
      <c r="H143" s="225">
        <f t="shared" si="10"/>
        <v>0.25618515562649641</v>
      </c>
    </row>
    <row r="144" spans="1:8">
      <c r="A144" s="218" t="s">
        <v>611</v>
      </c>
      <c r="B144" s="223" t="s">
        <v>612</v>
      </c>
      <c r="C144" s="223" t="s">
        <v>266</v>
      </c>
      <c r="D144" s="224">
        <v>4024</v>
      </c>
      <c r="E144" s="224">
        <v>3237</v>
      </c>
      <c r="F144" s="226">
        <v>3362</v>
      </c>
      <c r="G144" s="224">
        <f t="shared" si="11"/>
        <v>125</v>
      </c>
      <c r="H144" s="225">
        <f t="shared" si="10"/>
        <v>3.861600247142416E-2</v>
      </c>
    </row>
    <row r="145" spans="1:8">
      <c r="A145" s="218" t="s">
        <v>613</v>
      </c>
      <c r="B145" s="223" t="s">
        <v>614</v>
      </c>
      <c r="C145" s="223" t="s">
        <v>269</v>
      </c>
      <c r="D145" s="224">
        <v>40</v>
      </c>
      <c r="E145" s="224"/>
      <c r="F145" s="226">
        <v>1392</v>
      </c>
      <c r="G145" s="224">
        <f t="shared" si="11"/>
        <v>1392</v>
      </c>
      <c r="H145" s="225">
        <f t="shared" si="10"/>
        <v>0</v>
      </c>
    </row>
    <row r="146" spans="1:8">
      <c r="A146" s="218" t="s">
        <v>615</v>
      </c>
      <c r="B146" s="223" t="s">
        <v>616</v>
      </c>
      <c r="C146" s="223" t="s">
        <v>617</v>
      </c>
      <c r="D146" s="224">
        <v>283</v>
      </c>
      <c r="E146" s="224">
        <v>567</v>
      </c>
      <c r="F146" s="226">
        <v>547</v>
      </c>
      <c r="G146" s="224">
        <f t="shared" si="11"/>
        <v>-20</v>
      </c>
      <c r="H146" s="225">
        <f t="shared" si="10"/>
        <v>-3.5273368606701938E-2</v>
      </c>
    </row>
    <row r="147" spans="1:8">
      <c r="A147" s="218" t="s">
        <v>618</v>
      </c>
      <c r="B147" s="223" t="s">
        <v>619</v>
      </c>
      <c r="C147" s="223" t="s">
        <v>620</v>
      </c>
      <c r="D147" s="224">
        <v>20</v>
      </c>
      <c r="E147" s="224">
        <v>15</v>
      </c>
      <c r="F147" s="226">
        <v>15</v>
      </c>
      <c r="G147" s="224">
        <f t="shared" si="11"/>
        <v>0</v>
      </c>
      <c r="H147" s="225">
        <f t="shared" si="10"/>
        <v>0</v>
      </c>
    </row>
    <row r="148" spans="1:8">
      <c r="A148" s="218" t="s">
        <v>621</v>
      </c>
      <c r="B148" s="223" t="s">
        <v>622</v>
      </c>
      <c r="C148" s="223" t="s">
        <v>623</v>
      </c>
      <c r="D148" s="224">
        <v>148</v>
      </c>
      <c r="E148" s="224">
        <v>353</v>
      </c>
      <c r="F148" s="226">
        <v>358</v>
      </c>
      <c r="G148" s="224">
        <f t="shared" si="11"/>
        <v>5</v>
      </c>
      <c r="H148" s="225">
        <f t="shared" si="10"/>
        <v>1.4164305949008499E-2</v>
      </c>
    </row>
    <row r="149" spans="1:8">
      <c r="A149" s="218" t="s">
        <v>624</v>
      </c>
      <c r="B149" s="223" t="s">
        <v>625</v>
      </c>
      <c r="C149" s="223" t="s">
        <v>626</v>
      </c>
      <c r="D149" s="224">
        <v>15</v>
      </c>
      <c r="E149" s="224">
        <v>15</v>
      </c>
      <c r="F149" s="226">
        <v>15</v>
      </c>
      <c r="G149" s="224">
        <f t="shared" si="11"/>
        <v>0</v>
      </c>
      <c r="H149" s="225">
        <f t="shared" si="10"/>
        <v>0</v>
      </c>
    </row>
    <row r="150" spans="1:8">
      <c r="A150" s="218" t="s">
        <v>627</v>
      </c>
      <c r="B150" s="223" t="s">
        <v>628</v>
      </c>
      <c r="C150" s="223" t="s">
        <v>629</v>
      </c>
      <c r="D150" s="224">
        <v>3</v>
      </c>
      <c r="E150" s="224">
        <v>5</v>
      </c>
      <c r="F150" s="226">
        <v>4</v>
      </c>
      <c r="G150" s="224">
        <f t="shared" si="11"/>
        <v>-1</v>
      </c>
      <c r="H150" s="225">
        <f t="shared" si="10"/>
        <v>-0.2</v>
      </c>
    </row>
    <row r="151" spans="1:8">
      <c r="A151" s="218" t="s">
        <v>630</v>
      </c>
      <c r="B151" s="223" t="s">
        <v>631</v>
      </c>
      <c r="C151" s="223" t="s">
        <v>632</v>
      </c>
      <c r="D151" s="224">
        <v>63</v>
      </c>
      <c r="E151" s="224">
        <v>79</v>
      </c>
      <c r="F151" s="226">
        <v>58</v>
      </c>
      <c r="G151" s="224">
        <f t="shared" si="11"/>
        <v>-21</v>
      </c>
      <c r="H151" s="225">
        <f t="shared" si="10"/>
        <v>-0.26582278481012656</v>
      </c>
    </row>
    <row r="152" spans="1:8">
      <c r="A152" s="218" t="s">
        <v>633</v>
      </c>
      <c r="B152" s="223" t="s">
        <v>634</v>
      </c>
      <c r="C152" s="223" t="s">
        <v>635</v>
      </c>
      <c r="D152" s="224">
        <v>420</v>
      </c>
      <c r="E152" s="224">
        <v>459</v>
      </c>
      <c r="F152" s="226">
        <v>330</v>
      </c>
      <c r="G152" s="224">
        <f t="shared" si="11"/>
        <v>-129</v>
      </c>
      <c r="H152" s="225">
        <f t="shared" si="10"/>
        <v>-0.28104575163398693</v>
      </c>
    </row>
    <row r="153" spans="1:8">
      <c r="A153" s="218" t="s">
        <v>636</v>
      </c>
      <c r="B153" s="223" t="s">
        <v>637</v>
      </c>
      <c r="C153" s="223" t="s">
        <v>638</v>
      </c>
      <c r="D153" s="224">
        <v>63</v>
      </c>
      <c r="E153" s="224">
        <v>82</v>
      </c>
      <c r="F153" s="226">
        <v>82</v>
      </c>
      <c r="G153" s="224">
        <f t="shared" si="11"/>
        <v>0</v>
      </c>
      <c r="H153" s="225">
        <f t="shared" si="10"/>
        <v>0</v>
      </c>
    </row>
    <row r="154" spans="1:8">
      <c r="A154" s="218" t="s">
        <v>639</v>
      </c>
      <c r="B154" s="223" t="s">
        <v>640</v>
      </c>
      <c r="C154" s="223" t="s">
        <v>641</v>
      </c>
      <c r="D154" s="224">
        <v>218</v>
      </c>
      <c r="E154" s="224">
        <v>200</v>
      </c>
      <c r="F154" s="226">
        <v>133</v>
      </c>
      <c r="G154" s="224">
        <f t="shared" si="11"/>
        <v>-67</v>
      </c>
      <c r="H154" s="225">
        <f t="shared" si="10"/>
        <v>-0.33500000000000002</v>
      </c>
    </row>
    <row r="155" spans="1:8">
      <c r="A155" s="218" t="s">
        <v>642</v>
      </c>
      <c r="B155" s="223" t="s">
        <v>643</v>
      </c>
      <c r="C155" s="223" t="s">
        <v>644</v>
      </c>
      <c r="D155" s="224">
        <f>SUM(D156:D163)</f>
        <v>236</v>
      </c>
      <c r="E155" s="224">
        <f>SUM(E156:E163)</f>
        <v>118</v>
      </c>
      <c r="F155" s="224">
        <f>SUM(F156:F163)</f>
        <v>40</v>
      </c>
      <c r="G155" s="224">
        <f t="shared" si="11"/>
        <v>-78</v>
      </c>
      <c r="H155" s="225">
        <f t="shared" si="10"/>
        <v>-0.66101694915254239</v>
      </c>
    </row>
    <row r="156" spans="1:8">
      <c r="A156" s="218" t="s">
        <v>645</v>
      </c>
      <c r="B156" s="223" t="s">
        <v>646</v>
      </c>
      <c r="C156" s="223" t="s">
        <v>266</v>
      </c>
      <c r="D156" s="224">
        <v>169</v>
      </c>
      <c r="E156" s="224">
        <v>118</v>
      </c>
      <c r="F156" s="226">
        <v>10</v>
      </c>
      <c r="G156" s="224">
        <f t="shared" si="11"/>
        <v>-108</v>
      </c>
      <c r="H156" s="225">
        <f t="shared" si="10"/>
        <v>-0.9152542372881356</v>
      </c>
    </row>
    <row r="157" spans="1:8">
      <c r="A157" s="218" t="s">
        <v>647</v>
      </c>
      <c r="B157" s="223" t="s">
        <v>648</v>
      </c>
      <c r="C157" s="223" t="s">
        <v>649</v>
      </c>
      <c r="D157" s="224">
        <v>67</v>
      </c>
      <c r="E157" s="224"/>
      <c r="F157" s="226"/>
      <c r="G157" s="224">
        <f t="shared" si="11"/>
        <v>0</v>
      </c>
      <c r="H157" s="225">
        <f t="shared" si="10"/>
        <v>0</v>
      </c>
    </row>
    <row r="158" spans="1:8">
      <c r="A158" s="218" t="s">
        <v>650</v>
      </c>
      <c r="B158" s="223" t="s">
        <v>651</v>
      </c>
      <c r="C158" s="223" t="s">
        <v>652</v>
      </c>
      <c r="D158" s="224"/>
      <c r="E158" s="224"/>
      <c r="F158" s="226"/>
      <c r="G158" s="224">
        <f t="shared" si="11"/>
        <v>0</v>
      </c>
      <c r="H158" s="225">
        <f t="shared" si="10"/>
        <v>0</v>
      </c>
    </row>
    <row r="159" spans="1:8">
      <c r="A159" s="218" t="s">
        <v>653</v>
      </c>
      <c r="B159" s="223" t="s">
        <v>654</v>
      </c>
      <c r="C159" s="223" t="s">
        <v>655</v>
      </c>
      <c r="D159" s="224"/>
      <c r="E159" s="224"/>
      <c r="F159" s="226"/>
      <c r="G159" s="224">
        <f t="shared" si="11"/>
        <v>0</v>
      </c>
      <c r="H159" s="225">
        <f t="shared" si="10"/>
        <v>0</v>
      </c>
    </row>
    <row r="160" spans="1:8">
      <c r="A160" s="218" t="s">
        <v>656</v>
      </c>
      <c r="B160" s="223" t="s">
        <v>657</v>
      </c>
      <c r="C160" s="223" t="s">
        <v>658</v>
      </c>
      <c r="D160" s="224"/>
      <c r="E160" s="224"/>
      <c r="F160" s="226"/>
      <c r="G160" s="224">
        <f t="shared" si="11"/>
        <v>0</v>
      </c>
      <c r="H160" s="225">
        <f t="shared" si="10"/>
        <v>0</v>
      </c>
    </row>
    <row r="161" spans="1:8">
      <c r="A161" s="218" t="s">
        <v>659</v>
      </c>
      <c r="B161" s="223" t="s">
        <v>660</v>
      </c>
      <c r="C161" s="223" t="s">
        <v>661</v>
      </c>
      <c r="D161" s="224"/>
      <c r="E161" s="224"/>
      <c r="F161" s="226"/>
      <c r="G161" s="224">
        <f t="shared" si="11"/>
        <v>0</v>
      </c>
      <c r="H161" s="225">
        <f t="shared" si="10"/>
        <v>0</v>
      </c>
    </row>
    <row r="162" spans="1:8">
      <c r="A162" s="218" t="s">
        <v>662</v>
      </c>
      <c r="B162" s="223" t="s">
        <v>663</v>
      </c>
      <c r="C162" s="223" t="s">
        <v>664</v>
      </c>
      <c r="D162" s="224"/>
      <c r="E162" s="224"/>
      <c r="F162" s="226"/>
      <c r="G162" s="224">
        <f t="shared" si="11"/>
        <v>0</v>
      </c>
      <c r="H162" s="225">
        <f t="shared" si="10"/>
        <v>0</v>
      </c>
    </row>
    <row r="163" spans="1:8">
      <c r="A163" s="218" t="s">
        <v>665</v>
      </c>
      <c r="B163" s="223" t="s">
        <v>666</v>
      </c>
      <c r="C163" s="223" t="s">
        <v>667</v>
      </c>
      <c r="D163" s="224"/>
      <c r="E163" s="224"/>
      <c r="F163" s="226">
        <v>30</v>
      </c>
      <c r="G163" s="224">
        <f t="shared" si="11"/>
        <v>30</v>
      </c>
      <c r="H163" s="225">
        <f t="shared" si="10"/>
        <v>0</v>
      </c>
    </row>
    <row r="164" spans="1:8">
      <c r="A164" s="218" t="s">
        <v>668</v>
      </c>
      <c r="B164" s="223" t="s">
        <v>669</v>
      </c>
      <c r="C164" s="223" t="s">
        <v>670</v>
      </c>
      <c r="D164" s="224">
        <f>SUM(D165:D170)</f>
        <v>281</v>
      </c>
      <c r="E164" s="224">
        <f>SUM(E165:E170)</f>
        <v>111</v>
      </c>
      <c r="F164" s="224">
        <f>SUM(F165:F170)</f>
        <v>697</v>
      </c>
      <c r="G164" s="224">
        <f t="shared" si="11"/>
        <v>586</v>
      </c>
      <c r="H164" s="225">
        <f t="shared" si="10"/>
        <v>5.2792792792792795</v>
      </c>
    </row>
    <row r="165" spans="1:8">
      <c r="A165" s="218" t="s">
        <v>671</v>
      </c>
      <c r="B165" s="223" t="s">
        <v>672</v>
      </c>
      <c r="C165" s="223" t="s">
        <v>266</v>
      </c>
      <c r="D165" s="224">
        <v>231</v>
      </c>
      <c r="E165" s="224">
        <v>111</v>
      </c>
      <c r="F165" s="224">
        <v>1</v>
      </c>
      <c r="G165" s="224">
        <f t="shared" si="11"/>
        <v>-110</v>
      </c>
      <c r="H165" s="225">
        <f t="shared" si="10"/>
        <v>-0.99099099099099097</v>
      </c>
    </row>
    <row r="166" spans="1:8">
      <c r="A166" s="218"/>
      <c r="B166" s="223">
        <v>2040502</v>
      </c>
      <c r="C166" s="223" t="s">
        <v>1891</v>
      </c>
      <c r="D166" s="224"/>
      <c r="E166" s="224"/>
      <c r="F166" s="224">
        <v>696</v>
      </c>
      <c r="G166" s="224">
        <f t="shared" si="11"/>
        <v>696</v>
      </c>
      <c r="H166" s="225">
        <f t="shared" si="10"/>
        <v>0</v>
      </c>
    </row>
    <row r="167" spans="1:8">
      <c r="A167" s="218" t="s">
        <v>673</v>
      </c>
      <c r="B167" s="223" t="s">
        <v>674</v>
      </c>
      <c r="C167" s="223" t="s">
        <v>675</v>
      </c>
      <c r="D167" s="224">
        <v>50</v>
      </c>
      <c r="E167" s="224"/>
      <c r="F167" s="226"/>
      <c r="G167" s="224">
        <f t="shared" si="11"/>
        <v>0</v>
      </c>
      <c r="H167" s="225">
        <f t="shared" si="10"/>
        <v>0</v>
      </c>
    </row>
    <row r="168" spans="1:8">
      <c r="A168" s="218" t="s">
        <v>676</v>
      </c>
      <c r="B168" s="223" t="s">
        <v>677</v>
      </c>
      <c r="C168" s="223" t="s">
        <v>678</v>
      </c>
      <c r="D168" s="224"/>
      <c r="E168" s="224"/>
      <c r="F168" s="226"/>
      <c r="G168" s="224">
        <f t="shared" si="11"/>
        <v>0</v>
      </c>
      <c r="H168" s="225">
        <f t="shared" si="10"/>
        <v>0</v>
      </c>
    </row>
    <row r="169" spans="1:8">
      <c r="A169" s="218" t="s">
        <v>679</v>
      </c>
      <c r="B169" s="223" t="s">
        <v>680</v>
      </c>
      <c r="C169" s="223" t="s">
        <v>681</v>
      </c>
      <c r="D169" s="224"/>
      <c r="E169" s="224"/>
      <c r="F169" s="226"/>
      <c r="G169" s="224">
        <f t="shared" si="11"/>
        <v>0</v>
      </c>
      <c r="H169" s="225">
        <f t="shared" si="10"/>
        <v>0</v>
      </c>
    </row>
    <row r="170" spans="1:8">
      <c r="A170" s="218" t="s">
        <v>682</v>
      </c>
      <c r="B170" s="223" t="s">
        <v>683</v>
      </c>
      <c r="C170" s="223" t="s">
        <v>684</v>
      </c>
      <c r="D170" s="224"/>
      <c r="E170" s="224"/>
      <c r="F170" s="226"/>
      <c r="G170" s="224">
        <f t="shared" si="11"/>
        <v>0</v>
      </c>
      <c r="H170" s="225">
        <f t="shared" si="10"/>
        <v>0</v>
      </c>
    </row>
    <row r="171" spans="1:8">
      <c r="A171" s="218" t="s">
        <v>685</v>
      </c>
      <c r="B171" s="223" t="s">
        <v>686</v>
      </c>
      <c r="C171" s="223" t="s">
        <v>687</v>
      </c>
      <c r="D171" s="224">
        <f>SUM(D172:D179)</f>
        <v>610</v>
      </c>
      <c r="E171" s="224">
        <f>SUM(E172:E179)</f>
        <v>562</v>
      </c>
      <c r="F171" s="224">
        <f>SUM(F172:F179)</f>
        <v>706</v>
      </c>
      <c r="G171" s="224">
        <f t="shared" si="11"/>
        <v>144</v>
      </c>
      <c r="H171" s="225">
        <f t="shared" si="10"/>
        <v>0.25622775800711745</v>
      </c>
    </row>
    <row r="172" spans="1:8">
      <c r="A172" s="218" t="s">
        <v>688</v>
      </c>
      <c r="B172" s="223" t="s">
        <v>689</v>
      </c>
      <c r="C172" s="223" t="s">
        <v>266</v>
      </c>
      <c r="D172" s="224">
        <v>481</v>
      </c>
      <c r="E172" s="224">
        <v>462</v>
      </c>
      <c r="F172" s="226">
        <v>417</v>
      </c>
      <c r="G172" s="224">
        <f t="shared" si="11"/>
        <v>-45</v>
      </c>
      <c r="H172" s="225">
        <f t="shared" si="10"/>
        <v>-9.7402597402597407E-2</v>
      </c>
    </row>
    <row r="173" spans="1:8">
      <c r="A173" s="218" t="s">
        <v>690</v>
      </c>
      <c r="B173" s="223" t="s">
        <v>691</v>
      </c>
      <c r="C173" s="223" t="s">
        <v>269</v>
      </c>
      <c r="D173" s="224">
        <v>10</v>
      </c>
      <c r="E173" s="224">
        <v>10</v>
      </c>
      <c r="F173" s="226">
        <v>180</v>
      </c>
      <c r="G173" s="224">
        <f t="shared" si="11"/>
        <v>170</v>
      </c>
      <c r="H173" s="225">
        <f t="shared" si="10"/>
        <v>17</v>
      </c>
    </row>
    <row r="174" spans="1:8">
      <c r="A174" s="218" t="s">
        <v>692</v>
      </c>
      <c r="B174" s="223" t="s">
        <v>693</v>
      </c>
      <c r="C174" s="223" t="s">
        <v>694</v>
      </c>
      <c r="D174" s="224">
        <v>56</v>
      </c>
      <c r="E174" s="224">
        <v>50</v>
      </c>
      <c r="F174" s="226">
        <v>61</v>
      </c>
      <c r="G174" s="224">
        <f t="shared" si="11"/>
        <v>11</v>
      </c>
      <c r="H174" s="225">
        <f t="shared" si="10"/>
        <v>0.22</v>
      </c>
    </row>
    <row r="175" spans="1:8">
      <c r="A175" s="218" t="s">
        <v>695</v>
      </c>
      <c r="B175" s="223" t="s">
        <v>696</v>
      </c>
      <c r="C175" s="223" t="s">
        <v>697</v>
      </c>
      <c r="D175" s="224">
        <v>23</v>
      </c>
      <c r="E175" s="224">
        <v>17</v>
      </c>
      <c r="F175" s="226">
        <v>22</v>
      </c>
      <c r="G175" s="224">
        <f t="shared" si="11"/>
        <v>5</v>
      </c>
      <c r="H175" s="225">
        <f t="shared" si="10"/>
        <v>0.29411764705882354</v>
      </c>
    </row>
    <row r="176" spans="1:8">
      <c r="A176" s="218" t="s">
        <v>698</v>
      </c>
      <c r="B176" s="223" t="s">
        <v>699</v>
      </c>
      <c r="C176" s="223" t="s">
        <v>700</v>
      </c>
      <c r="D176" s="224">
        <v>2</v>
      </c>
      <c r="E176" s="224">
        <v>2</v>
      </c>
      <c r="F176" s="226">
        <v>2</v>
      </c>
      <c r="G176" s="224">
        <f t="shared" si="11"/>
        <v>0</v>
      </c>
      <c r="H176" s="225">
        <f t="shared" si="10"/>
        <v>0</v>
      </c>
    </row>
    <row r="177" spans="1:8">
      <c r="A177" s="218" t="s">
        <v>701</v>
      </c>
      <c r="B177" s="223" t="s">
        <v>702</v>
      </c>
      <c r="C177" s="223" t="s">
        <v>703</v>
      </c>
      <c r="D177" s="224">
        <v>19</v>
      </c>
      <c r="E177" s="224">
        <v>3</v>
      </c>
      <c r="F177" s="226">
        <v>19</v>
      </c>
      <c r="G177" s="224">
        <f t="shared" si="11"/>
        <v>16</v>
      </c>
      <c r="H177" s="225">
        <f t="shared" si="10"/>
        <v>5.333333333333333</v>
      </c>
    </row>
    <row r="178" spans="1:8">
      <c r="A178" s="218" t="s">
        <v>704</v>
      </c>
      <c r="B178" s="223" t="s">
        <v>705</v>
      </c>
      <c r="C178" s="223" t="s">
        <v>706</v>
      </c>
      <c r="D178" s="224"/>
      <c r="E178" s="224"/>
      <c r="F178" s="226"/>
      <c r="G178" s="224">
        <f t="shared" si="11"/>
        <v>0</v>
      </c>
      <c r="H178" s="225">
        <f t="shared" si="10"/>
        <v>0</v>
      </c>
    </row>
    <row r="179" spans="1:8">
      <c r="A179" s="218" t="s">
        <v>707</v>
      </c>
      <c r="B179" s="223" t="s">
        <v>708</v>
      </c>
      <c r="C179" s="223" t="s">
        <v>709</v>
      </c>
      <c r="D179" s="224">
        <v>19</v>
      </c>
      <c r="E179" s="224">
        <v>18</v>
      </c>
      <c r="F179" s="226">
        <v>5</v>
      </c>
      <c r="G179" s="224">
        <f t="shared" si="11"/>
        <v>-13</v>
      </c>
      <c r="H179" s="225">
        <f t="shared" si="10"/>
        <v>-0.72222222222222221</v>
      </c>
    </row>
    <row r="180" spans="1:8">
      <c r="A180" s="218" t="s">
        <v>710</v>
      </c>
      <c r="B180" s="223" t="s">
        <v>711</v>
      </c>
      <c r="C180" s="223" t="s">
        <v>712</v>
      </c>
      <c r="D180" s="224">
        <f>SUM(D181:D182)</f>
        <v>189</v>
      </c>
      <c r="E180" s="224">
        <f>SUM(E181:E182)</f>
        <v>247</v>
      </c>
      <c r="F180" s="224">
        <f>SUM(F181:F182)</f>
        <v>15</v>
      </c>
      <c r="G180" s="224">
        <f t="shared" si="11"/>
        <v>-232</v>
      </c>
      <c r="H180" s="225">
        <f t="shared" si="10"/>
        <v>-0.93927125506072873</v>
      </c>
    </row>
    <row r="181" spans="1:8">
      <c r="A181" s="218"/>
      <c r="B181" s="223">
        <v>2049901</v>
      </c>
      <c r="C181" s="223" t="s">
        <v>1875</v>
      </c>
      <c r="D181" s="224">
        <v>10</v>
      </c>
      <c r="E181" s="224">
        <v>60</v>
      </c>
      <c r="F181" s="226">
        <v>15</v>
      </c>
      <c r="G181" s="224">
        <f t="shared" si="11"/>
        <v>-45</v>
      </c>
      <c r="H181" s="225">
        <f t="shared" si="10"/>
        <v>-0.75</v>
      </c>
    </row>
    <row r="182" spans="1:8">
      <c r="A182" s="218"/>
      <c r="B182" s="223">
        <v>2049902</v>
      </c>
      <c r="C182" s="223" t="s">
        <v>1874</v>
      </c>
      <c r="D182" s="224">
        <v>179</v>
      </c>
      <c r="E182" s="224">
        <v>187</v>
      </c>
      <c r="F182" s="226"/>
      <c r="G182" s="224">
        <f t="shared" si="11"/>
        <v>-187</v>
      </c>
      <c r="H182" s="225">
        <f t="shared" si="10"/>
        <v>-1</v>
      </c>
    </row>
    <row r="183" spans="1:8">
      <c r="A183" s="218" t="s">
        <v>273</v>
      </c>
      <c r="B183" s="219" t="s">
        <v>713</v>
      </c>
      <c r="C183" s="219" t="s">
        <v>714</v>
      </c>
      <c r="D183" s="221">
        <f>SUM(D184,D187,D194,D198,D200,D202,D206)</f>
        <v>36519</v>
      </c>
      <c r="E183" s="221">
        <f>SUM(E184,E187,E194,E198,E200,E202,E206)</f>
        <v>29706</v>
      </c>
      <c r="F183" s="221">
        <f>SUM(F184,F187,F194,F198,F200,F202,F206)</f>
        <v>27549</v>
      </c>
      <c r="G183" s="221">
        <f t="shared" si="11"/>
        <v>-2157</v>
      </c>
      <c r="H183" s="222">
        <f t="shared" si="10"/>
        <v>-7.2611593617451023E-2</v>
      </c>
    </row>
    <row r="184" spans="1:8">
      <c r="A184" s="218" t="s">
        <v>715</v>
      </c>
      <c r="B184" s="223" t="s">
        <v>716</v>
      </c>
      <c r="C184" s="223" t="s">
        <v>717</v>
      </c>
      <c r="D184" s="224">
        <f>SUM(D185:D186)</f>
        <v>863</v>
      </c>
      <c r="E184" s="224">
        <f>SUM(E185:E186)</f>
        <v>801</v>
      </c>
      <c r="F184" s="224">
        <f>SUM(F185:F186)</f>
        <v>710</v>
      </c>
      <c r="G184" s="224">
        <f t="shared" si="11"/>
        <v>-91</v>
      </c>
      <c r="H184" s="225">
        <f t="shared" si="10"/>
        <v>-0.11360799001248439</v>
      </c>
    </row>
    <row r="185" spans="1:8">
      <c r="A185" s="218" t="s">
        <v>718</v>
      </c>
      <c r="B185" s="223" t="s">
        <v>719</v>
      </c>
      <c r="C185" s="223" t="s">
        <v>266</v>
      </c>
      <c r="D185" s="224">
        <v>223</v>
      </c>
      <c r="E185" s="224">
        <v>174</v>
      </c>
      <c r="F185" s="226">
        <v>156</v>
      </c>
      <c r="G185" s="224">
        <f t="shared" si="11"/>
        <v>-18</v>
      </c>
      <c r="H185" s="225">
        <f t="shared" si="10"/>
        <v>-0.10344827586206896</v>
      </c>
    </row>
    <row r="186" spans="1:8">
      <c r="A186" s="218" t="s">
        <v>720</v>
      </c>
      <c r="B186" s="223" t="s">
        <v>721</v>
      </c>
      <c r="C186" s="223" t="s">
        <v>722</v>
      </c>
      <c r="D186" s="224">
        <v>640</v>
      </c>
      <c r="E186" s="224">
        <v>627</v>
      </c>
      <c r="F186" s="226">
        <v>554</v>
      </c>
      <c r="G186" s="224">
        <f t="shared" si="11"/>
        <v>-73</v>
      </c>
      <c r="H186" s="225">
        <f t="shared" si="10"/>
        <v>-0.11642743221690591</v>
      </c>
    </row>
    <row r="187" spans="1:8">
      <c r="A187" s="218" t="s">
        <v>723</v>
      </c>
      <c r="B187" s="223" t="s">
        <v>724</v>
      </c>
      <c r="C187" s="223" t="s">
        <v>725</v>
      </c>
      <c r="D187" s="224">
        <f>SUM(D188:D193)</f>
        <v>31598</v>
      </c>
      <c r="E187" s="224">
        <f>SUM(E188:E193)</f>
        <v>26230</v>
      </c>
      <c r="F187" s="224">
        <f>SUM(F188:F193)</f>
        <v>23165</v>
      </c>
      <c r="G187" s="224">
        <f t="shared" si="11"/>
        <v>-3065</v>
      </c>
      <c r="H187" s="225">
        <f t="shared" si="10"/>
        <v>-0.11685093404498666</v>
      </c>
    </row>
    <row r="188" spans="1:8">
      <c r="A188" s="218" t="s">
        <v>726</v>
      </c>
      <c r="B188" s="223" t="s">
        <v>727</v>
      </c>
      <c r="C188" s="223" t="s">
        <v>728</v>
      </c>
      <c r="D188" s="224">
        <v>1124</v>
      </c>
      <c r="E188" s="224">
        <v>1344</v>
      </c>
      <c r="F188" s="226">
        <v>808</v>
      </c>
      <c r="G188" s="224">
        <f t="shared" si="11"/>
        <v>-536</v>
      </c>
      <c r="H188" s="225">
        <f t="shared" si="10"/>
        <v>-0.39880952380952384</v>
      </c>
    </row>
    <row r="189" spans="1:8">
      <c r="A189" s="218" t="s">
        <v>729</v>
      </c>
      <c r="B189" s="223" t="s">
        <v>730</v>
      </c>
      <c r="C189" s="223" t="s">
        <v>731</v>
      </c>
      <c r="D189" s="224">
        <v>16312</v>
      </c>
      <c r="E189" s="224">
        <v>12902</v>
      </c>
      <c r="F189" s="226">
        <v>11743</v>
      </c>
      <c r="G189" s="224">
        <f t="shared" si="11"/>
        <v>-1159</v>
      </c>
      <c r="H189" s="225">
        <f t="shared" si="10"/>
        <v>-8.9831033948225086E-2</v>
      </c>
    </row>
    <row r="190" spans="1:8">
      <c r="A190" s="218" t="s">
        <v>732</v>
      </c>
      <c r="B190" s="223" t="s">
        <v>733</v>
      </c>
      <c r="C190" s="223" t="s">
        <v>734</v>
      </c>
      <c r="D190" s="224">
        <v>10423</v>
      </c>
      <c r="E190" s="224">
        <v>9037</v>
      </c>
      <c r="F190" s="226">
        <v>7707</v>
      </c>
      <c r="G190" s="224">
        <f t="shared" si="11"/>
        <v>-1330</v>
      </c>
      <c r="H190" s="225">
        <f t="shared" si="10"/>
        <v>-0.14717273431448488</v>
      </c>
    </row>
    <row r="191" spans="1:8">
      <c r="A191" s="218" t="s">
        <v>735</v>
      </c>
      <c r="B191" s="223" t="s">
        <v>736</v>
      </c>
      <c r="C191" s="223" t="s">
        <v>737</v>
      </c>
      <c r="D191" s="224">
        <v>2980</v>
      </c>
      <c r="E191" s="224">
        <v>2547</v>
      </c>
      <c r="F191" s="226">
        <v>2362</v>
      </c>
      <c r="G191" s="224">
        <f t="shared" si="11"/>
        <v>-185</v>
      </c>
      <c r="H191" s="225">
        <f t="shared" si="10"/>
        <v>-7.263447192775814E-2</v>
      </c>
    </row>
    <row r="192" spans="1:8">
      <c r="A192" s="218"/>
      <c r="B192" s="223">
        <v>2050305</v>
      </c>
      <c r="C192" s="223" t="s">
        <v>1876</v>
      </c>
      <c r="D192" s="224">
        <v>7</v>
      </c>
      <c r="E192" s="224"/>
      <c r="F192" s="226"/>
      <c r="G192" s="224">
        <f t="shared" si="11"/>
        <v>0</v>
      </c>
      <c r="H192" s="225">
        <f t="shared" si="10"/>
        <v>0</v>
      </c>
    </row>
    <row r="193" spans="1:8">
      <c r="A193" s="218" t="s">
        <v>738</v>
      </c>
      <c r="B193" s="223" t="s">
        <v>739</v>
      </c>
      <c r="C193" s="223" t="s">
        <v>740</v>
      </c>
      <c r="D193" s="224">
        <v>752</v>
      </c>
      <c r="E193" s="224">
        <v>400</v>
      </c>
      <c r="F193" s="226">
        <v>545</v>
      </c>
      <c r="G193" s="224">
        <f t="shared" si="11"/>
        <v>145</v>
      </c>
      <c r="H193" s="225">
        <f t="shared" si="10"/>
        <v>0.36249999999999999</v>
      </c>
    </row>
    <row r="194" spans="1:8">
      <c r="A194" s="218" t="s">
        <v>741</v>
      </c>
      <c r="B194" s="223" t="s">
        <v>742</v>
      </c>
      <c r="C194" s="223" t="s">
        <v>743</v>
      </c>
      <c r="D194" s="224">
        <f>SUM(D195:D197)</f>
        <v>1662</v>
      </c>
      <c r="E194" s="224">
        <f>SUM(E195:E197)</f>
        <v>1603</v>
      </c>
      <c r="F194" s="224">
        <f>SUM(F195:F197)</f>
        <v>1246</v>
      </c>
      <c r="G194" s="224">
        <f t="shared" si="11"/>
        <v>-357</v>
      </c>
      <c r="H194" s="225">
        <f t="shared" si="10"/>
        <v>-0.22270742358078602</v>
      </c>
    </row>
    <row r="195" spans="1:8">
      <c r="A195" s="218" t="s">
        <v>744</v>
      </c>
      <c r="B195" s="223" t="s">
        <v>745</v>
      </c>
      <c r="C195" s="223" t="s">
        <v>746</v>
      </c>
      <c r="D195" s="224">
        <v>101</v>
      </c>
      <c r="E195" s="224"/>
      <c r="F195" s="226"/>
      <c r="G195" s="224">
        <f t="shared" si="11"/>
        <v>0</v>
      </c>
      <c r="H195" s="225">
        <f t="shared" si="10"/>
        <v>0</v>
      </c>
    </row>
    <row r="196" spans="1:8">
      <c r="A196" s="218" t="s">
        <v>747</v>
      </c>
      <c r="B196" s="223" t="s">
        <v>748</v>
      </c>
      <c r="C196" s="223" t="s">
        <v>749</v>
      </c>
      <c r="D196" s="224">
        <v>1489</v>
      </c>
      <c r="E196" s="224">
        <v>1543</v>
      </c>
      <c r="F196" s="226">
        <v>1246</v>
      </c>
      <c r="G196" s="224">
        <f t="shared" si="11"/>
        <v>-297</v>
      </c>
      <c r="H196" s="225">
        <f t="shared" si="10"/>
        <v>-0.19248217757615035</v>
      </c>
    </row>
    <row r="197" spans="1:8">
      <c r="A197" s="218" t="s">
        <v>750</v>
      </c>
      <c r="B197" s="223" t="s">
        <v>751</v>
      </c>
      <c r="C197" s="223" t="s">
        <v>752</v>
      </c>
      <c r="D197" s="224">
        <v>72</v>
      </c>
      <c r="E197" s="224">
        <v>60</v>
      </c>
      <c r="F197" s="226"/>
      <c r="G197" s="224">
        <f t="shared" si="11"/>
        <v>-60</v>
      </c>
      <c r="H197" s="225">
        <f t="shared" si="10"/>
        <v>-1</v>
      </c>
    </row>
    <row r="198" spans="1:8">
      <c r="A198" s="218" t="s">
        <v>753</v>
      </c>
      <c r="B198" s="223" t="s">
        <v>754</v>
      </c>
      <c r="C198" s="223" t="s">
        <v>755</v>
      </c>
      <c r="D198" s="224">
        <f>SUM(D199:D199)</f>
        <v>37</v>
      </c>
      <c r="E198" s="224">
        <f>SUM(E199:E199)</f>
        <v>46</v>
      </c>
      <c r="F198" s="224">
        <f>SUM(F199:F199)</f>
        <v>16</v>
      </c>
      <c r="G198" s="224">
        <f t="shared" si="11"/>
        <v>-30</v>
      </c>
      <c r="H198" s="225">
        <f t="shared" si="10"/>
        <v>-0.65217391304347827</v>
      </c>
    </row>
    <row r="199" spans="1:8">
      <c r="A199" s="218" t="s">
        <v>756</v>
      </c>
      <c r="B199" s="223" t="s">
        <v>757</v>
      </c>
      <c r="C199" s="223" t="s">
        <v>758</v>
      </c>
      <c r="D199" s="224">
        <v>37</v>
      </c>
      <c r="E199" s="224">
        <v>46</v>
      </c>
      <c r="F199" s="226">
        <v>16</v>
      </c>
      <c r="G199" s="224">
        <f t="shared" si="11"/>
        <v>-30</v>
      </c>
      <c r="H199" s="225">
        <f t="shared" ref="H199:H262" si="12">IFERROR(G199/E199,)</f>
        <v>-0.65217391304347827</v>
      </c>
    </row>
    <row r="200" spans="1:8">
      <c r="A200" s="218" t="s">
        <v>759</v>
      </c>
      <c r="B200" s="223" t="s">
        <v>760</v>
      </c>
      <c r="C200" s="223" t="s">
        <v>761</v>
      </c>
      <c r="D200" s="224">
        <f>SUM(D201:D201)</f>
        <v>1261</v>
      </c>
      <c r="E200" s="224">
        <f>SUM(E201:E201)</f>
        <v>197</v>
      </c>
      <c r="F200" s="224">
        <f>SUM(F201:F201)</f>
        <v>1952</v>
      </c>
      <c r="G200" s="224">
        <f t="shared" ref="G200:G263" si="13">F200-E200</f>
        <v>1755</v>
      </c>
      <c r="H200" s="225">
        <f t="shared" si="12"/>
        <v>8.908629441624365</v>
      </c>
    </row>
    <row r="201" spans="1:8">
      <c r="A201" s="218" t="s">
        <v>762</v>
      </c>
      <c r="B201" s="223" t="s">
        <v>763</v>
      </c>
      <c r="C201" s="223" t="s">
        <v>764</v>
      </c>
      <c r="D201" s="224">
        <v>1261</v>
      </c>
      <c r="E201" s="224">
        <v>197</v>
      </c>
      <c r="F201" s="226">
        <v>1952</v>
      </c>
      <c r="G201" s="224">
        <f t="shared" si="13"/>
        <v>1755</v>
      </c>
      <c r="H201" s="225">
        <f t="shared" si="12"/>
        <v>8.908629441624365</v>
      </c>
    </row>
    <row r="202" spans="1:8">
      <c r="A202" s="218" t="s">
        <v>765</v>
      </c>
      <c r="B202" s="223" t="s">
        <v>766</v>
      </c>
      <c r="C202" s="223" t="s">
        <v>767</v>
      </c>
      <c r="D202" s="224">
        <f>SUM(D203:D205)</f>
        <v>1061</v>
      </c>
      <c r="E202" s="224">
        <f>SUM(E203:E205)</f>
        <v>800</v>
      </c>
      <c r="F202" s="224">
        <f>SUM(F203:F205)</f>
        <v>460</v>
      </c>
      <c r="G202" s="224">
        <f t="shared" si="13"/>
        <v>-340</v>
      </c>
      <c r="H202" s="225">
        <f t="shared" si="12"/>
        <v>-0.42499999999999999</v>
      </c>
    </row>
    <row r="203" spans="1:8">
      <c r="A203" s="218" t="s">
        <v>768</v>
      </c>
      <c r="B203" s="223" t="s">
        <v>769</v>
      </c>
      <c r="C203" s="223" t="s">
        <v>770</v>
      </c>
      <c r="D203" s="224">
        <v>91</v>
      </c>
      <c r="E203" s="224"/>
      <c r="F203" s="226">
        <v>50</v>
      </c>
      <c r="G203" s="224">
        <f t="shared" si="13"/>
        <v>50</v>
      </c>
      <c r="H203" s="225">
        <f t="shared" si="12"/>
        <v>0</v>
      </c>
    </row>
    <row r="204" spans="1:8">
      <c r="A204" s="218" t="s">
        <v>771</v>
      </c>
      <c r="B204" s="223" t="s">
        <v>772</v>
      </c>
      <c r="C204" s="223" t="s">
        <v>773</v>
      </c>
      <c r="D204" s="224">
        <v>970</v>
      </c>
      <c r="E204" s="224">
        <v>800</v>
      </c>
      <c r="F204" s="226"/>
      <c r="G204" s="224">
        <f t="shared" si="13"/>
        <v>-800</v>
      </c>
      <c r="H204" s="225">
        <f t="shared" si="12"/>
        <v>-1</v>
      </c>
    </row>
    <row r="205" spans="1:8">
      <c r="A205" s="218" t="s">
        <v>774</v>
      </c>
      <c r="B205" s="223" t="s">
        <v>775</v>
      </c>
      <c r="C205" s="223" t="s">
        <v>776</v>
      </c>
      <c r="D205" s="224"/>
      <c r="E205" s="224"/>
      <c r="F205" s="226">
        <v>410</v>
      </c>
      <c r="G205" s="224">
        <f t="shared" si="13"/>
        <v>410</v>
      </c>
      <c r="H205" s="225">
        <f t="shared" si="12"/>
        <v>0</v>
      </c>
    </row>
    <row r="206" spans="1:8">
      <c r="A206" s="218" t="s">
        <v>777</v>
      </c>
      <c r="B206" s="223" t="s">
        <v>778</v>
      </c>
      <c r="C206" s="223" t="s">
        <v>779</v>
      </c>
      <c r="D206" s="224">
        <v>37</v>
      </c>
      <c r="E206" s="224">
        <v>29</v>
      </c>
      <c r="F206" s="226"/>
      <c r="G206" s="224">
        <f t="shared" si="13"/>
        <v>-29</v>
      </c>
      <c r="H206" s="225">
        <f t="shared" si="12"/>
        <v>-1</v>
      </c>
    </row>
    <row r="207" spans="1:8">
      <c r="A207" s="218" t="s">
        <v>275</v>
      </c>
      <c r="B207" s="219" t="s">
        <v>780</v>
      </c>
      <c r="C207" s="219" t="s">
        <v>781</v>
      </c>
      <c r="D207" s="221">
        <f t="shared" ref="D207:F207" si="14">SUM(D208,D210,D215,D219,D222)</f>
        <v>3264</v>
      </c>
      <c r="E207" s="221">
        <f t="shared" si="14"/>
        <v>766</v>
      </c>
      <c r="F207" s="221">
        <f t="shared" si="14"/>
        <v>4093</v>
      </c>
      <c r="G207" s="221">
        <f t="shared" si="13"/>
        <v>3327</v>
      </c>
      <c r="H207" s="222">
        <f t="shared" si="12"/>
        <v>4.3433420365535245</v>
      </c>
    </row>
    <row r="208" spans="1:8">
      <c r="A208" s="218" t="s">
        <v>782</v>
      </c>
      <c r="B208" s="223" t="s">
        <v>783</v>
      </c>
      <c r="C208" s="223" t="s">
        <v>784</v>
      </c>
      <c r="D208" s="224">
        <f>SUM(D209:D209)</f>
        <v>58</v>
      </c>
      <c r="E208" s="224">
        <f>SUM(E209:E209)</f>
        <v>54</v>
      </c>
      <c r="F208" s="224">
        <f>SUM(F209:F209)</f>
        <v>51</v>
      </c>
      <c r="G208" s="224">
        <f t="shared" si="13"/>
        <v>-3</v>
      </c>
      <c r="H208" s="225">
        <f t="shared" si="12"/>
        <v>-5.5555555555555552E-2</v>
      </c>
    </row>
    <row r="209" spans="1:8">
      <c r="A209" s="218" t="s">
        <v>785</v>
      </c>
      <c r="B209" s="223" t="s">
        <v>786</v>
      </c>
      <c r="C209" s="223" t="s">
        <v>1843</v>
      </c>
      <c r="D209" s="224">
        <v>58</v>
      </c>
      <c r="E209" s="224">
        <v>54</v>
      </c>
      <c r="F209" s="226">
        <v>51</v>
      </c>
      <c r="G209" s="224">
        <f t="shared" si="13"/>
        <v>-3</v>
      </c>
      <c r="H209" s="225">
        <f t="shared" si="12"/>
        <v>-5.5555555555555552E-2</v>
      </c>
    </row>
    <row r="210" spans="1:8">
      <c r="A210" s="218" t="s">
        <v>788</v>
      </c>
      <c r="B210" s="223" t="s">
        <v>789</v>
      </c>
      <c r="C210" s="223" t="s">
        <v>790</v>
      </c>
      <c r="D210" s="224">
        <f>SUM(D211:D214)</f>
        <v>733</v>
      </c>
      <c r="E210" s="224">
        <f t="shared" ref="E210:F210" si="15">SUM(E211:E214)</f>
        <v>300</v>
      </c>
      <c r="F210" s="224">
        <f t="shared" si="15"/>
        <v>3775</v>
      </c>
      <c r="G210" s="224">
        <f t="shared" si="13"/>
        <v>3475</v>
      </c>
      <c r="H210" s="225">
        <f t="shared" si="12"/>
        <v>11.583333333333334</v>
      </c>
    </row>
    <row r="211" spans="1:8">
      <c r="A211" s="218"/>
      <c r="B211" s="223">
        <v>2060402</v>
      </c>
      <c r="C211" s="223" t="s">
        <v>1893</v>
      </c>
      <c r="D211" s="224"/>
      <c r="E211" s="224"/>
      <c r="F211" s="224">
        <v>50</v>
      </c>
      <c r="G211" s="224">
        <f t="shared" si="13"/>
        <v>50</v>
      </c>
      <c r="H211" s="225">
        <f t="shared" si="12"/>
        <v>0</v>
      </c>
    </row>
    <row r="212" spans="1:8">
      <c r="A212" s="218" t="s">
        <v>791</v>
      </c>
      <c r="B212" s="223" t="s">
        <v>792</v>
      </c>
      <c r="C212" s="223" t="s">
        <v>793</v>
      </c>
      <c r="D212" s="224">
        <v>5</v>
      </c>
      <c r="E212" s="224">
        <v>300</v>
      </c>
      <c r="F212" s="226">
        <v>300</v>
      </c>
      <c r="G212" s="224">
        <f t="shared" si="13"/>
        <v>0</v>
      </c>
      <c r="H212" s="225">
        <f t="shared" si="12"/>
        <v>0</v>
      </c>
    </row>
    <row r="213" spans="1:8">
      <c r="A213" s="218" t="s">
        <v>794</v>
      </c>
      <c r="B213" s="223" t="s">
        <v>795</v>
      </c>
      <c r="C213" s="223" t="s">
        <v>796</v>
      </c>
      <c r="D213" s="224">
        <v>726</v>
      </c>
      <c r="E213" s="224"/>
      <c r="F213" s="226">
        <v>3425</v>
      </c>
      <c r="G213" s="224">
        <f t="shared" si="13"/>
        <v>3425</v>
      </c>
      <c r="H213" s="225">
        <f t="shared" si="12"/>
        <v>0</v>
      </c>
    </row>
    <row r="214" spans="1:8">
      <c r="A214" s="218" t="s">
        <v>797</v>
      </c>
      <c r="B214" s="223" t="s">
        <v>798</v>
      </c>
      <c r="C214" s="223" t="s">
        <v>799</v>
      </c>
      <c r="D214" s="224">
        <v>2</v>
      </c>
      <c r="E214" s="224"/>
      <c r="F214" s="226"/>
      <c r="G214" s="224">
        <f t="shared" si="13"/>
        <v>0</v>
      </c>
      <c r="H214" s="225">
        <f t="shared" si="12"/>
        <v>0</v>
      </c>
    </row>
    <row r="215" spans="1:8">
      <c r="A215" s="218" t="s">
        <v>800</v>
      </c>
      <c r="B215" s="223" t="s">
        <v>801</v>
      </c>
      <c r="C215" s="223" t="s">
        <v>802</v>
      </c>
      <c r="D215" s="224">
        <f>SUM(D216:D218)</f>
        <v>171</v>
      </c>
      <c r="E215" s="224">
        <f>SUM(E216:E218)</f>
        <v>122</v>
      </c>
      <c r="F215" s="224">
        <f>SUM(F216:F218)</f>
        <v>91</v>
      </c>
      <c r="G215" s="224">
        <f t="shared" si="13"/>
        <v>-31</v>
      </c>
      <c r="H215" s="225">
        <f t="shared" si="12"/>
        <v>-0.25409836065573771</v>
      </c>
    </row>
    <row r="216" spans="1:8">
      <c r="A216" s="218" t="s">
        <v>803</v>
      </c>
      <c r="B216" s="223" t="s">
        <v>804</v>
      </c>
      <c r="C216" s="223" t="s">
        <v>787</v>
      </c>
      <c r="D216" s="224">
        <v>87</v>
      </c>
      <c r="E216" s="224">
        <v>72</v>
      </c>
      <c r="F216" s="226">
        <v>49</v>
      </c>
      <c r="G216" s="224">
        <f t="shared" si="13"/>
        <v>-23</v>
      </c>
      <c r="H216" s="225">
        <f t="shared" si="12"/>
        <v>-0.31944444444444442</v>
      </c>
    </row>
    <row r="217" spans="1:8">
      <c r="A217" s="218" t="s">
        <v>805</v>
      </c>
      <c r="B217" s="223" t="s">
        <v>806</v>
      </c>
      <c r="C217" s="223" t="s">
        <v>807</v>
      </c>
      <c r="D217" s="224">
        <v>56</v>
      </c>
      <c r="E217" s="224">
        <v>50</v>
      </c>
      <c r="F217" s="226">
        <v>28</v>
      </c>
      <c r="G217" s="224">
        <f t="shared" si="13"/>
        <v>-22</v>
      </c>
      <c r="H217" s="225">
        <f t="shared" si="12"/>
        <v>-0.44</v>
      </c>
    </row>
    <row r="218" spans="1:8">
      <c r="A218" s="218" t="s">
        <v>808</v>
      </c>
      <c r="B218" s="223" t="s">
        <v>809</v>
      </c>
      <c r="C218" s="223" t="s">
        <v>810</v>
      </c>
      <c r="D218" s="224">
        <v>28</v>
      </c>
      <c r="E218" s="224"/>
      <c r="F218" s="226">
        <v>14</v>
      </c>
      <c r="G218" s="224">
        <f t="shared" si="13"/>
        <v>14</v>
      </c>
      <c r="H218" s="225">
        <f t="shared" si="12"/>
        <v>0</v>
      </c>
    </row>
    <row r="219" spans="1:8">
      <c r="A219" s="218" t="s">
        <v>811</v>
      </c>
      <c r="B219" s="223" t="s">
        <v>812</v>
      </c>
      <c r="C219" s="223" t="s">
        <v>813</v>
      </c>
      <c r="D219" s="224">
        <f>SUM(D220:D221)</f>
        <v>0</v>
      </c>
      <c r="E219" s="224">
        <f>SUM(E220:E221)</f>
        <v>0</v>
      </c>
      <c r="F219" s="224">
        <f>SUM(F220:F221)</f>
        <v>0</v>
      </c>
      <c r="G219" s="224">
        <f t="shared" si="13"/>
        <v>0</v>
      </c>
      <c r="H219" s="225">
        <f t="shared" si="12"/>
        <v>0</v>
      </c>
    </row>
    <row r="220" spans="1:8">
      <c r="A220" s="218" t="s">
        <v>814</v>
      </c>
      <c r="B220" s="223" t="s">
        <v>815</v>
      </c>
      <c r="C220" s="223" t="s">
        <v>816</v>
      </c>
      <c r="D220" s="224"/>
      <c r="E220" s="224">
        <v>0</v>
      </c>
      <c r="F220" s="226"/>
      <c r="G220" s="224">
        <f t="shared" si="13"/>
        <v>0</v>
      </c>
      <c r="H220" s="225">
        <f t="shared" si="12"/>
        <v>0</v>
      </c>
    </row>
    <row r="221" spans="1:8">
      <c r="A221" s="218" t="s">
        <v>817</v>
      </c>
      <c r="B221" s="223" t="s">
        <v>818</v>
      </c>
      <c r="C221" s="223" t="s">
        <v>819</v>
      </c>
      <c r="D221" s="224"/>
      <c r="E221" s="224">
        <v>0</v>
      </c>
      <c r="F221" s="226"/>
      <c r="G221" s="224">
        <f t="shared" si="13"/>
        <v>0</v>
      </c>
      <c r="H221" s="225">
        <f t="shared" si="12"/>
        <v>0</v>
      </c>
    </row>
    <row r="222" spans="1:8">
      <c r="A222" s="218" t="s">
        <v>820</v>
      </c>
      <c r="B222" s="223" t="s">
        <v>821</v>
      </c>
      <c r="C222" s="223" t="s">
        <v>822</v>
      </c>
      <c r="D222" s="224">
        <f>SUM(D223:D223)</f>
        <v>2302</v>
      </c>
      <c r="E222" s="224">
        <f>SUM(E223:E223)</f>
        <v>290</v>
      </c>
      <c r="F222" s="224">
        <f>SUM(F223:F223)</f>
        <v>176</v>
      </c>
      <c r="G222" s="224">
        <f t="shared" si="13"/>
        <v>-114</v>
      </c>
      <c r="H222" s="225">
        <f t="shared" si="12"/>
        <v>-0.39310344827586208</v>
      </c>
    </row>
    <row r="223" spans="1:8">
      <c r="A223" s="218" t="s">
        <v>823</v>
      </c>
      <c r="B223" s="223" t="s">
        <v>824</v>
      </c>
      <c r="C223" s="223" t="s">
        <v>825</v>
      </c>
      <c r="D223" s="224">
        <v>2302</v>
      </c>
      <c r="E223" s="224">
        <v>290</v>
      </c>
      <c r="F223" s="226">
        <v>176</v>
      </c>
      <c r="G223" s="224">
        <f t="shared" si="13"/>
        <v>-114</v>
      </c>
      <c r="H223" s="225">
        <f t="shared" si="12"/>
        <v>-0.39310344827586208</v>
      </c>
    </row>
    <row r="224" spans="1:8">
      <c r="A224" s="218" t="s">
        <v>278</v>
      </c>
      <c r="B224" s="219" t="s">
        <v>826</v>
      </c>
      <c r="C224" s="219" t="s">
        <v>827</v>
      </c>
      <c r="D224" s="221">
        <f>SUM(D225,D233,D235,D238,D244)</f>
        <v>1920</v>
      </c>
      <c r="E224" s="221">
        <f>SUM(E225,E233,E235,E238,E244)</f>
        <v>1811</v>
      </c>
      <c r="F224" s="221">
        <f>SUM(F225,F233,F235,F238,F244)</f>
        <v>1557</v>
      </c>
      <c r="G224" s="221">
        <f t="shared" si="13"/>
        <v>-254</v>
      </c>
      <c r="H224" s="222">
        <f t="shared" si="12"/>
        <v>-0.14025400331308668</v>
      </c>
    </row>
    <row r="225" spans="1:8">
      <c r="A225" s="218" t="s">
        <v>828</v>
      </c>
      <c r="B225" s="223" t="s">
        <v>829</v>
      </c>
      <c r="C225" s="223" t="s">
        <v>830</v>
      </c>
      <c r="D225" s="224">
        <f>SUM(D226:D232)</f>
        <v>1070</v>
      </c>
      <c r="E225" s="224">
        <f>SUM(E226:E232)</f>
        <v>1038</v>
      </c>
      <c r="F225" s="224">
        <f>SUM(F226:F232)</f>
        <v>922</v>
      </c>
      <c r="G225" s="224">
        <f t="shared" si="13"/>
        <v>-116</v>
      </c>
      <c r="H225" s="225">
        <f t="shared" si="12"/>
        <v>-0.11175337186897881</v>
      </c>
    </row>
    <row r="226" spans="1:8">
      <c r="A226" s="218" t="s">
        <v>831</v>
      </c>
      <c r="B226" s="223" t="s">
        <v>832</v>
      </c>
      <c r="C226" s="223" t="s">
        <v>266</v>
      </c>
      <c r="D226" s="224">
        <v>136</v>
      </c>
      <c r="E226" s="224">
        <v>161</v>
      </c>
      <c r="F226" s="226">
        <v>155</v>
      </c>
      <c r="G226" s="224">
        <f t="shared" si="13"/>
        <v>-6</v>
      </c>
      <c r="H226" s="225">
        <f t="shared" si="12"/>
        <v>-3.7267080745341616E-2</v>
      </c>
    </row>
    <row r="227" spans="1:8">
      <c r="A227" s="218" t="s">
        <v>833</v>
      </c>
      <c r="B227" s="223" t="s">
        <v>834</v>
      </c>
      <c r="C227" s="223" t="s">
        <v>269</v>
      </c>
      <c r="D227" s="224"/>
      <c r="E227" s="224"/>
      <c r="F227" s="226">
        <v>3</v>
      </c>
      <c r="G227" s="224">
        <f t="shared" si="13"/>
        <v>3</v>
      </c>
      <c r="H227" s="225">
        <f t="shared" si="12"/>
        <v>0</v>
      </c>
    </row>
    <row r="228" spans="1:8">
      <c r="A228" s="218" t="s">
        <v>835</v>
      </c>
      <c r="B228" s="223" t="s">
        <v>836</v>
      </c>
      <c r="C228" s="223" t="s">
        <v>837</v>
      </c>
      <c r="D228" s="224">
        <v>82</v>
      </c>
      <c r="E228" s="224">
        <v>90</v>
      </c>
      <c r="F228" s="226">
        <v>81</v>
      </c>
      <c r="G228" s="224">
        <f t="shared" si="13"/>
        <v>-9</v>
      </c>
      <c r="H228" s="225">
        <f t="shared" si="12"/>
        <v>-0.1</v>
      </c>
    </row>
    <row r="229" spans="1:8">
      <c r="A229" s="218" t="s">
        <v>838</v>
      </c>
      <c r="B229" s="223" t="s">
        <v>839</v>
      </c>
      <c r="C229" s="223" t="s">
        <v>840</v>
      </c>
      <c r="D229" s="224">
        <v>746</v>
      </c>
      <c r="E229" s="224">
        <v>717</v>
      </c>
      <c r="F229" s="226">
        <v>677</v>
      </c>
      <c r="G229" s="224">
        <f t="shared" si="13"/>
        <v>-40</v>
      </c>
      <c r="H229" s="225">
        <f t="shared" si="12"/>
        <v>-5.5788005578800558E-2</v>
      </c>
    </row>
    <row r="230" spans="1:8">
      <c r="A230" s="218" t="s">
        <v>841</v>
      </c>
      <c r="B230" s="223" t="s">
        <v>842</v>
      </c>
      <c r="C230" s="223" t="s">
        <v>843</v>
      </c>
      <c r="D230" s="224">
        <v>1</v>
      </c>
      <c r="E230" s="224"/>
      <c r="F230" s="226">
        <v>6</v>
      </c>
      <c r="G230" s="224">
        <f t="shared" si="13"/>
        <v>6</v>
      </c>
      <c r="H230" s="225">
        <f t="shared" si="12"/>
        <v>0</v>
      </c>
    </row>
    <row r="231" spans="1:8">
      <c r="A231" s="218" t="s">
        <v>844</v>
      </c>
      <c r="B231" s="223" t="s">
        <v>845</v>
      </c>
      <c r="C231" s="223" t="s">
        <v>846</v>
      </c>
      <c r="D231" s="224">
        <v>64</v>
      </c>
      <c r="E231" s="224">
        <v>70</v>
      </c>
      <c r="F231" s="226">
        <v>0</v>
      </c>
      <c r="G231" s="224">
        <f t="shared" si="13"/>
        <v>-70</v>
      </c>
      <c r="H231" s="225">
        <f t="shared" si="12"/>
        <v>-1</v>
      </c>
    </row>
    <row r="232" spans="1:8">
      <c r="A232" s="218" t="s">
        <v>847</v>
      </c>
      <c r="B232" s="223" t="s">
        <v>848</v>
      </c>
      <c r="C232" s="223" t="s">
        <v>849</v>
      </c>
      <c r="D232" s="224">
        <v>41</v>
      </c>
      <c r="E232" s="224"/>
      <c r="F232" s="226">
        <v>0</v>
      </c>
      <c r="G232" s="224">
        <f t="shared" si="13"/>
        <v>0</v>
      </c>
      <c r="H232" s="225">
        <f t="shared" si="12"/>
        <v>0</v>
      </c>
    </row>
    <row r="233" spans="1:8">
      <c r="A233" s="218" t="s">
        <v>850</v>
      </c>
      <c r="B233" s="223" t="s">
        <v>851</v>
      </c>
      <c r="C233" s="223" t="s">
        <v>852</v>
      </c>
      <c r="D233" s="224">
        <f>SUM(D234:D234)</f>
        <v>0</v>
      </c>
      <c r="E233" s="224">
        <f>SUM(E234:E234)</f>
        <v>0</v>
      </c>
      <c r="F233" s="224">
        <f>SUM(F234:F234)</f>
        <v>0</v>
      </c>
      <c r="G233" s="224">
        <f t="shared" si="13"/>
        <v>0</v>
      </c>
      <c r="H233" s="225">
        <f t="shared" si="12"/>
        <v>0</v>
      </c>
    </row>
    <row r="234" spans="1:8">
      <c r="A234" s="218" t="s">
        <v>853</v>
      </c>
      <c r="B234" s="223" t="s">
        <v>854</v>
      </c>
      <c r="C234" s="223" t="s">
        <v>855</v>
      </c>
      <c r="D234" s="224"/>
      <c r="E234" s="224"/>
      <c r="F234" s="226"/>
      <c r="G234" s="224">
        <f t="shared" si="13"/>
        <v>0</v>
      </c>
      <c r="H234" s="225">
        <f t="shared" si="12"/>
        <v>0</v>
      </c>
    </row>
    <row r="235" spans="1:8">
      <c r="A235" s="218" t="s">
        <v>856</v>
      </c>
      <c r="B235" s="223" t="s">
        <v>857</v>
      </c>
      <c r="C235" s="223" t="s">
        <v>858</v>
      </c>
      <c r="D235" s="224">
        <f>SUM(D236:D237)</f>
        <v>126</v>
      </c>
      <c r="E235" s="224">
        <f>SUM(E236:E237)</f>
        <v>141</v>
      </c>
      <c r="F235" s="224">
        <f>SUM(F236:F237)</f>
        <v>126</v>
      </c>
      <c r="G235" s="224">
        <f t="shared" si="13"/>
        <v>-15</v>
      </c>
      <c r="H235" s="225">
        <f t="shared" si="12"/>
        <v>-0.10638297872340426</v>
      </c>
    </row>
    <row r="236" spans="1:8">
      <c r="A236" s="218" t="s">
        <v>859</v>
      </c>
      <c r="B236" s="223" t="s">
        <v>860</v>
      </c>
      <c r="C236" s="223" t="s">
        <v>266</v>
      </c>
      <c r="D236" s="224">
        <v>124</v>
      </c>
      <c r="E236" s="224">
        <v>141</v>
      </c>
      <c r="F236" s="226">
        <v>119</v>
      </c>
      <c r="G236" s="224">
        <f t="shared" si="13"/>
        <v>-22</v>
      </c>
      <c r="H236" s="225">
        <f t="shared" si="12"/>
        <v>-0.15602836879432624</v>
      </c>
    </row>
    <row r="237" spans="1:8">
      <c r="A237" s="218" t="s">
        <v>861</v>
      </c>
      <c r="B237" s="223" t="s">
        <v>862</v>
      </c>
      <c r="C237" s="223" t="s">
        <v>863</v>
      </c>
      <c r="D237" s="224">
        <v>2</v>
      </c>
      <c r="E237" s="224"/>
      <c r="F237" s="226">
        <v>7</v>
      </c>
      <c r="G237" s="224">
        <f t="shared" si="13"/>
        <v>7</v>
      </c>
      <c r="H237" s="225">
        <f t="shared" si="12"/>
        <v>0</v>
      </c>
    </row>
    <row r="238" spans="1:8">
      <c r="A238" s="218" t="s">
        <v>864</v>
      </c>
      <c r="B238" s="223" t="s">
        <v>865</v>
      </c>
      <c r="C238" s="223" t="s">
        <v>866</v>
      </c>
      <c r="D238" s="224">
        <f>SUM(D239:D243)</f>
        <v>527</v>
      </c>
      <c r="E238" s="224">
        <f>SUM(E239:E243)</f>
        <v>455</v>
      </c>
      <c r="F238" s="224">
        <f>SUM(F239:F243)</f>
        <v>388</v>
      </c>
      <c r="G238" s="224">
        <f t="shared" si="13"/>
        <v>-67</v>
      </c>
      <c r="H238" s="225">
        <f t="shared" si="12"/>
        <v>-0.14725274725274726</v>
      </c>
    </row>
    <row r="239" spans="1:8">
      <c r="A239" s="218" t="s">
        <v>867</v>
      </c>
      <c r="B239" s="223" t="s">
        <v>868</v>
      </c>
      <c r="C239" s="223" t="s">
        <v>266</v>
      </c>
      <c r="D239" s="224">
        <v>58</v>
      </c>
      <c r="E239" s="224">
        <v>74</v>
      </c>
      <c r="F239" s="226">
        <v>64</v>
      </c>
      <c r="G239" s="224">
        <f t="shared" si="13"/>
        <v>-10</v>
      </c>
      <c r="H239" s="225">
        <f t="shared" si="12"/>
        <v>-0.13513513513513514</v>
      </c>
    </row>
    <row r="240" spans="1:8">
      <c r="A240" s="218" t="s">
        <v>869</v>
      </c>
      <c r="B240" s="223" t="s">
        <v>870</v>
      </c>
      <c r="C240" s="223" t="s">
        <v>871</v>
      </c>
      <c r="D240" s="224">
        <v>27</v>
      </c>
      <c r="E240" s="224">
        <v>20</v>
      </c>
      <c r="F240" s="226">
        <v>1</v>
      </c>
      <c r="G240" s="224">
        <f t="shared" si="13"/>
        <v>-19</v>
      </c>
      <c r="H240" s="225">
        <f t="shared" si="12"/>
        <v>-0.95</v>
      </c>
    </row>
    <row r="241" spans="1:8">
      <c r="A241" s="218" t="s">
        <v>872</v>
      </c>
      <c r="B241" s="223" t="s">
        <v>873</v>
      </c>
      <c r="C241" s="223" t="s">
        <v>874</v>
      </c>
      <c r="D241" s="224">
        <v>369</v>
      </c>
      <c r="E241" s="224">
        <v>287</v>
      </c>
      <c r="F241" s="226">
        <v>259</v>
      </c>
      <c r="G241" s="224">
        <f t="shared" si="13"/>
        <v>-28</v>
      </c>
      <c r="H241" s="225">
        <f t="shared" si="12"/>
        <v>-9.7560975609756101E-2</v>
      </c>
    </row>
    <row r="242" spans="1:8">
      <c r="A242" s="218" t="s">
        <v>875</v>
      </c>
      <c r="B242" s="223" t="s">
        <v>876</v>
      </c>
      <c r="C242" s="223" t="s">
        <v>877</v>
      </c>
      <c r="D242" s="224">
        <v>67</v>
      </c>
      <c r="E242" s="224">
        <v>71</v>
      </c>
      <c r="F242" s="226">
        <v>61</v>
      </c>
      <c r="G242" s="224">
        <f t="shared" si="13"/>
        <v>-10</v>
      </c>
      <c r="H242" s="225">
        <f t="shared" si="12"/>
        <v>-0.14084507042253522</v>
      </c>
    </row>
    <row r="243" spans="1:8">
      <c r="A243" s="218" t="s">
        <v>878</v>
      </c>
      <c r="B243" s="223" t="s">
        <v>879</v>
      </c>
      <c r="C243" s="223" t="s">
        <v>880</v>
      </c>
      <c r="D243" s="224">
        <v>6</v>
      </c>
      <c r="E243" s="224">
        <v>3</v>
      </c>
      <c r="F243" s="226">
        <v>3</v>
      </c>
      <c r="G243" s="224">
        <f t="shared" si="13"/>
        <v>0</v>
      </c>
      <c r="H243" s="225">
        <f t="shared" si="12"/>
        <v>0</v>
      </c>
    </row>
    <row r="244" spans="1:8">
      <c r="A244" s="218" t="s">
        <v>881</v>
      </c>
      <c r="B244" s="223" t="s">
        <v>882</v>
      </c>
      <c r="C244" s="223" t="s">
        <v>883</v>
      </c>
      <c r="D244" s="224">
        <f>SUM(D245:D247)</f>
        <v>197</v>
      </c>
      <c r="E244" s="224">
        <f t="shared" ref="E244" si="16">SUM(E245:E247)</f>
        <v>177</v>
      </c>
      <c r="F244" s="224">
        <v>121</v>
      </c>
      <c r="G244" s="224">
        <f t="shared" si="13"/>
        <v>-56</v>
      </c>
      <c r="H244" s="225">
        <f t="shared" si="12"/>
        <v>-0.31638418079096048</v>
      </c>
    </row>
    <row r="245" spans="1:8">
      <c r="A245" s="218" t="s">
        <v>884</v>
      </c>
      <c r="B245" s="223" t="s">
        <v>885</v>
      </c>
      <c r="C245" s="223" t="s">
        <v>886</v>
      </c>
      <c r="D245" s="224">
        <v>17</v>
      </c>
      <c r="E245" s="224">
        <v>3</v>
      </c>
      <c r="F245" s="226">
        <v>18</v>
      </c>
      <c r="G245" s="224">
        <f t="shared" si="13"/>
        <v>15</v>
      </c>
      <c r="H245" s="225">
        <f t="shared" si="12"/>
        <v>5</v>
      </c>
    </row>
    <row r="246" spans="1:8">
      <c r="A246" s="218" t="s">
        <v>887</v>
      </c>
      <c r="B246" s="223" t="s">
        <v>888</v>
      </c>
      <c r="C246" s="223" t="s">
        <v>889</v>
      </c>
      <c r="D246" s="224">
        <v>180</v>
      </c>
      <c r="E246" s="224">
        <v>174</v>
      </c>
      <c r="F246" s="226"/>
      <c r="G246" s="224">
        <f t="shared" si="13"/>
        <v>-174</v>
      </c>
      <c r="H246" s="225">
        <f t="shared" si="12"/>
        <v>-1</v>
      </c>
    </row>
    <row r="247" spans="1:8">
      <c r="A247" s="218" t="s">
        <v>890</v>
      </c>
      <c r="B247" s="223" t="s">
        <v>891</v>
      </c>
      <c r="C247" s="223" t="s">
        <v>892</v>
      </c>
      <c r="D247" s="224"/>
      <c r="E247" s="224"/>
      <c r="F247" s="226">
        <v>102</v>
      </c>
      <c r="G247" s="224">
        <f t="shared" si="13"/>
        <v>102</v>
      </c>
      <c r="H247" s="225">
        <f t="shared" si="12"/>
        <v>0</v>
      </c>
    </row>
    <row r="248" spans="1:8">
      <c r="A248" s="218" t="s">
        <v>281</v>
      </c>
      <c r="B248" s="219" t="s">
        <v>893</v>
      </c>
      <c r="C248" s="219" t="s">
        <v>894</v>
      </c>
      <c r="D248" s="221">
        <f>SUM(D249,D260,D268,D277,D282,D290,D295,D301,D308,D311,D313,D316,D319,D322,D325,D329,D333)</f>
        <v>24984</v>
      </c>
      <c r="E248" s="221">
        <f>SUM(E249,E260,E268,E277,E282,E290,E295,E301,E308,E311,E313,E316,E319,E322,E325,E329,E333)</f>
        <v>24214</v>
      </c>
      <c r="F248" s="221">
        <f t="shared" ref="F248" si="17">SUM(F249,F260,F268,F277,F282,F290,F295,F301,F308,F311,F313,F316,F319,F322,F325,F329,F333)</f>
        <v>30540</v>
      </c>
      <c r="G248" s="221">
        <f t="shared" si="13"/>
        <v>6326</v>
      </c>
      <c r="H248" s="222">
        <f t="shared" si="12"/>
        <v>0.261253820104072</v>
      </c>
    </row>
    <row r="249" spans="1:8">
      <c r="A249" s="218" t="s">
        <v>895</v>
      </c>
      <c r="B249" s="223" t="s">
        <v>896</v>
      </c>
      <c r="C249" s="223" t="s">
        <v>897</v>
      </c>
      <c r="D249" s="224">
        <f>SUM(D250:D259)</f>
        <v>2522</v>
      </c>
      <c r="E249" s="224">
        <f>SUM(E250:E259)</f>
        <v>1098</v>
      </c>
      <c r="F249" s="224">
        <f>SUM(F250:F259)</f>
        <v>1021</v>
      </c>
      <c r="G249" s="224">
        <f t="shared" si="13"/>
        <v>-77</v>
      </c>
      <c r="H249" s="225">
        <f t="shared" si="12"/>
        <v>-7.0127504553734066E-2</v>
      </c>
    </row>
    <row r="250" spans="1:8">
      <c r="A250" s="218" t="s">
        <v>898</v>
      </c>
      <c r="B250" s="223" t="s">
        <v>899</v>
      </c>
      <c r="C250" s="223" t="s">
        <v>266</v>
      </c>
      <c r="D250" s="224">
        <v>1121</v>
      </c>
      <c r="E250" s="224">
        <v>998</v>
      </c>
      <c r="F250" s="226">
        <v>919</v>
      </c>
      <c r="G250" s="224">
        <f t="shared" si="13"/>
        <v>-79</v>
      </c>
      <c r="H250" s="225">
        <f t="shared" si="12"/>
        <v>-7.9158316633266529E-2</v>
      </c>
    </row>
    <row r="251" spans="1:8">
      <c r="A251" s="218" t="s">
        <v>900</v>
      </c>
      <c r="B251" s="223" t="s">
        <v>901</v>
      </c>
      <c r="C251" s="223" t="s">
        <v>269</v>
      </c>
      <c r="D251" s="224">
        <v>26</v>
      </c>
      <c r="E251" s="224"/>
      <c r="F251" s="226"/>
      <c r="G251" s="224">
        <f t="shared" si="13"/>
        <v>0</v>
      </c>
      <c r="H251" s="225">
        <f t="shared" si="12"/>
        <v>0</v>
      </c>
    </row>
    <row r="252" spans="1:8">
      <c r="A252" s="218" t="s">
        <v>902</v>
      </c>
      <c r="B252" s="223" t="s">
        <v>903</v>
      </c>
      <c r="C252" s="223" t="s">
        <v>904</v>
      </c>
      <c r="D252" s="224">
        <v>13</v>
      </c>
      <c r="E252" s="224"/>
      <c r="F252" s="226"/>
      <c r="G252" s="224">
        <f t="shared" si="13"/>
        <v>0</v>
      </c>
      <c r="H252" s="225">
        <f t="shared" si="12"/>
        <v>0</v>
      </c>
    </row>
    <row r="253" spans="1:8">
      <c r="A253" s="218" t="s">
        <v>905</v>
      </c>
      <c r="B253" s="223" t="s">
        <v>906</v>
      </c>
      <c r="C253" s="223" t="s">
        <v>907</v>
      </c>
      <c r="D253" s="224">
        <v>6</v>
      </c>
      <c r="E253" s="224"/>
      <c r="F253" s="226"/>
      <c r="G253" s="224">
        <f t="shared" si="13"/>
        <v>0</v>
      </c>
      <c r="H253" s="225">
        <f t="shared" si="12"/>
        <v>0</v>
      </c>
    </row>
    <row r="254" spans="1:8">
      <c r="A254" s="218" t="s">
        <v>908</v>
      </c>
      <c r="B254" s="223" t="s">
        <v>909</v>
      </c>
      <c r="C254" s="223" t="s">
        <v>910</v>
      </c>
      <c r="D254" s="224">
        <v>12</v>
      </c>
      <c r="E254" s="224"/>
      <c r="F254" s="226"/>
      <c r="G254" s="224">
        <f t="shared" si="13"/>
        <v>0</v>
      </c>
      <c r="H254" s="225">
        <f t="shared" si="12"/>
        <v>0</v>
      </c>
    </row>
    <row r="255" spans="1:8">
      <c r="A255" s="218" t="s">
        <v>911</v>
      </c>
      <c r="B255" s="223">
        <v>2080107</v>
      </c>
      <c r="C255" s="223" t="s">
        <v>912</v>
      </c>
      <c r="D255" s="224">
        <v>1</v>
      </c>
      <c r="E255" s="224"/>
      <c r="F255" s="226"/>
      <c r="G255" s="224">
        <f t="shared" si="13"/>
        <v>0</v>
      </c>
      <c r="H255" s="225">
        <f t="shared" si="12"/>
        <v>0</v>
      </c>
    </row>
    <row r="256" spans="1:8">
      <c r="A256" s="218"/>
      <c r="B256" s="223">
        <v>2080108</v>
      </c>
      <c r="C256" s="223" t="s">
        <v>1872</v>
      </c>
      <c r="D256" s="224"/>
      <c r="E256" s="224"/>
      <c r="F256" s="226">
        <v>3</v>
      </c>
      <c r="G256" s="224">
        <f t="shared" si="13"/>
        <v>3</v>
      </c>
      <c r="H256" s="225">
        <f t="shared" si="12"/>
        <v>0</v>
      </c>
    </row>
    <row r="257" spans="1:8">
      <c r="A257" s="218" t="s">
        <v>913</v>
      </c>
      <c r="B257" s="223" t="s">
        <v>914</v>
      </c>
      <c r="C257" s="223" t="s">
        <v>915</v>
      </c>
      <c r="D257" s="224">
        <v>14</v>
      </c>
      <c r="E257" s="224"/>
      <c r="F257" s="226">
        <v>6</v>
      </c>
      <c r="G257" s="224">
        <f t="shared" si="13"/>
        <v>6</v>
      </c>
      <c r="H257" s="225">
        <f t="shared" si="12"/>
        <v>0</v>
      </c>
    </row>
    <row r="258" spans="1:8">
      <c r="A258" s="218" t="s">
        <v>916</v>
      </c>
      <c r="B258" s="223" t="s">
        <v>917</v>
      </c>
      <c r="C258" s="223" t="s">
        <v>918</v>
      </c>
      <c r="D258" s="224">
        <v>2</v>
      </c>
      <c r="E258" s="224"/>
      <c r="F258" s="226"/>
      <c r="G258" s="224">
        <f t="shared" si="13"/>
        <v>0</v>
      </c>
      <c r="H258" s="225">
        <f t="shared" si="12"/>
        <v>0</v>
      </c>
    </row>
    <row r="259" spans="1:8">
      <c r="A259" s="218" t="s">
        <v>919</v>
      </c>
      <c r="B259" s="223" t="s">
        <v>920</v>
      </c>
      <c r="C259" s="223" t="s">
        <v>921</v>
      </c>
      <c r="D259" s="224">
        <v>1327</v>
      </c>
      <c r="E259" s="224">
        <v>100</v>
      </c>
      <c r="F259" s="226">
        <v>93</v>
      </c>
      <c r="G259" s="224">
        <f t="shared" si="13"/>
        <v>-7</v>
      </c>
      <c r="H259" s="225">
        <f t="shared" si="12"/>
        <v>-7.0000000000000007E-2</v>
      </c>
    </row>
    <row r="260" spans="1:8">
      <c r="A260" s="218" t="s">
        <v>922</v>
      </c>
      <c r="B260" s="223" t="s">
        <v>923</v>
      </c>
      <c r="C260" s="223" t="s">
        <v>924</v>
      </c>
      <c r="D260" s="224">
        <f>SUM(D261:D267)</f>
        <v>1172</v>
      </c>
      <c r="E260" s="224">
        <f>SUM(E261:E267)</f>
        <v>905</v>
      </c>
      <c r="F260" s="224">
        <f>SUM(F261:F267)</f>
        <v>632</v>
      </c>
      <c r="G260" s="224">
        <f t="shared" si="13"/>
        <v>-273</v>
      </c>
      <c r="H260" s="225">
        <f t="shared" si="12"/>
        <v>-0.30165745856353593</v>
      </c>
    </row>
    <row r="261" spans="1:8">
      <c r="A261" s="218" t="s">
        <v>925</v>
      </c>
      <c r="B261" s="223" t="s">
        <v>926</v>
      </c>
      <c r="C261" s="223" t="s">
        <v>266</v>
      </c>
      <c r="D261" s="224">
        <v>457</v>
      </c>
      <c r="E261" s="224">
        <v>411</v>
      </c>
      <c r="F261" s="226">
        <v>351</v>
      </c>
      <c r="G261" s="224">
        <f t="shared" si="13"/>
        <v>-60</v>
      </c>
      <c r="H261" s="225">
        <f t="shared" si="12"/>
        <v>-0.145985401459854</v>
      </c>
    </row>
    <row r="262" spans="1:8">
      <c r="A262" s="218" t="s">
        <v>927</v>
      </c>
      <c r="B262" s="223" t="s">
        <v>928</v>
      </c>
      <c r="C262" s="223" t="s">
        <v>929</v>
      </c>
      <c r="D262" s="224">
        <v>13</v>
      </c>
      <c r="E262" s="224"/>
      <c r="F262" s="226">
        <v>5</v>
      </c>
      <c r="G262" s="224">
        <f t="shared" si="13"/>
        <v>5</v>
      </c>
      <c r="H262" s="225">
        <f t="shared" si="12"/>
        <v>0</v>
      </c>
    </row>
    <row r="263" spans="1:8">
      <c r="A263" s="218" t="s">
        <v>930</v>
      </c>
      <c r="B263" s="223" t="s">
        <v>931</v>
      </c>
      <c r="C263" s="223" t="s">
        <v>932</v>
      </c>
      <c r="D263" s="224">
        <v>521</v>
      </c>
      <c r="E263" s="224">
        <v>230</v>
      </c>
      <c r="F263" s="226">
        <v>47</v>
      </c>
      <c r="G263" s="224">
        <f t="shared" si="13"/>
        <v>-183</v>
      </c>
      <c r="H263" s="225">
        <f t="shared" ref="H263:H326" si="18">IFERROR(G263/E263,)</f>
        <v>-0.79565217391304344</v>
      </c>
    </row>
    <row r="264" spans="1:8">
      <c r="A264" s="218" t="s">
        <v>933</v>
      </c>
      <c r="B264" s="223" t="s">
        <v>934</v>
      </c>
      <c r="C264" s="223" t="s">
        <v>935</v>
      </c>
      <c r="D264" s="224">
        <v>7</v>
      </c>
      <c r="E264" s="224">
        <v>1</v>
      </c>
      <c r="F264" s="226">
        <v>13</v>
      </c>
      <c r="G264" s="224">
        <f t="shared" ref="G264:G327" si="19">F264-E264</f>
        <v>12</v>
      </c>
      <c r="H264" s="225">
        <f t="shared" si="18"/>
        <v>12</v>
      </c>
    </row>
    <row r="265" spans="1:8">
      <c r="A265" s="218" t="s">
        <v>936</v>
      </c>
      <c r="B265" s="223" t="s">
        <v>937</v>
      </c>
      <c r="C265" s="223" t="s">
        <v>938</v>
      </c>
      <c r="D265" s="224">
        <v>6</v>
      </c>
      <c r="E265" s="224">
        <v>12</v>
      </c>
      <c r="F265" s="226"/>
      <c r="G265" s="224">
        <f t="shared" si="19"/>
        <v>-12</v>
      </c>
      <c r="H265" s="225">
        <f t="shared" si="18"/>
        <v>-1</v>
      </c>
    </row>
    <row r="266" spans="1:8">
      <c r="A266" s="218" t="s">
        <v>939</v>
      </c>
      <c r="B266" s="223" t="s">
        <v>940</v>
      </c>
      <c r="C266" s="223" t="s">
        <v>941</v>
      </c>
      <c r="D266" s="224"/>
      <c r="E266" s="224"/>
      <c r="F266" s="226"/>
      <c r="G266" s="224">
        <f t="shared" si="19"/>
        <v>0</v>
      </c>
      <c r="H266" s="225">
        <f t="shared" si="18"/>
        <v>0</v>
      </c>
    </row>
    <row r="267" spans="1:8">
      <c r="A267" s="218" t="s">
        <v>942</v>
      </c>
      <c r="B267" s="223" t="s">
        <v>943</v>
      </c>
      <c r="C267" s="223" t="s">
        <v>944</v>
      </c>
      <c r="D267" s="224">
        <v>168</v>
      </c>
      <c r="E267" s="224">
        <v>251</v>
      </c>
      <c r="F267" s="226">
        <v>216</v>
      </c>
      <c r="G267" s="224">
        <f t="shared" si="19"/>
        <v>-35</v>
      </c>
      <c r="H267" s="225">
        <f t="shared" si="18"/>
        <v>-0.1394422310756972</v>
      </c>
    </row>
    <row r="268" spans="1:8">
      <c r="A268" s="218" t="s">
        <v>945</v>
      </c>
      <c r="B268" s="223" t="s">
        <v>946</v>
      </c>
      <c r="C268" s="223" t="s">
        <v>947</v>
      </c>
      <c r="D268" s="224">
        <f>SUM(D269:D276)</f>
        <v>11674</v>
      </c>
      <c r="E268" s="224">
        <f t="shared" ref="E268:F268" si="20">SUM(E269:E276)</f>
        <v>12778</v>
      </c>
      <c r="F268" s="224">
        <f t="shared" si="20"/>
        <v>13882</v>
      </c>
      <c r="G268" s="224">
        <f t="shared" si="19"/>
        <v>1104</v>
      </c>
      <c r="H268" s="225">
        <f t="shared" si="18"/>
        <v>8.6398497417436215E-2</v>
      </c>
    </row>
    <row r="269" spans="1:8">
      <c r="A269" s="218" t="s">
        <v>948</v>
      </c>
      <c r="B269" s="223" t="s">
        <v>949</v>
      </c>
      <c r="C269" s="223" t="s">
        <v>950</v>
      </c>
      <c r="D269" s="224">
        <v>1430</v>
      </c>
      <c r="E269" s="224">
        <v>1722</v>
      </c>
      <c r="F269" s="226">
        <v>1599</v>
      </c>
      <c r="G269" s="224">
        <f t="shared" si="19"/>
        <v>-123</v>
      </c>
      <c r="H269" s="225">
        <f t="shared" si="18"/>
        <v>-7.1428571428571425E-2</v>
      </c>
    </row>
    <row r="270" spans="1:8">
      <c r="A270" s="218" t="s">
        <v>951</v>
      </c>
      <c r="B270" s="223" t="s">
        <v>952</v>
      </c>
      <c r="C270" s="223" t="s">
        <v>953</v>
      </c>
      <c r="D270" s="224">
        <v>2116</v>
      </c>
      <c r="E270" s="224">
        <v>2643</v>
      </c>
      <c r="F270" s="226">
        <v>2666</v>
      </c>
      <c r="G270" s="224">
        <f t="shared" si="19"/>
        <v>23</v>
      </c>
      <c r="H270" s="225">
        <f t="shared" si="18"/>
        <v>8.7022323117669307E-3</v>
      </c>
    </row>
    <row r="271" spans="1:8">
      <c r="A271" s="218" t="s">
        <v>954</v>
      </c>
      <c r="B271" s="223" t="s">
        <v>955</v>
      </c>
      <c r="C271" s="223" t="s">
        <v>956</v>
      </c>
      <c r="D271" s="224">
        <v>137</v>
      </c>
      <c r="E271" s="224">
        <v>111</v>
      </c>
      <c r="F271" s="226">
        <v>134</v>
      </c>
      <c r="G271" s="224">
        <f t="shared" si="19"/>
        <v>23</v>
      </c>
      <c r="H271" s="225">
        <f t="shared" si="18"/>
        <v>0.2072072072072072</v>
      </c>
    </row>
    <row r="272" spans="1:8">
      <c r="A272" s="218" t="s">
        <v>957</v>
      </c>
      <c r="B272" s="223" t="s">
        <v>958</v>
      </c>
      <c r="C272" s="223" t="s">
        <v>959</v>
      </c>
      <c r="D272" s="224">
        <v>23</v>
      </c>
      <c r="E272" s="224">
        <v>25</v>
      </c>
      <c r="F272" s="226"/>
      <c r="G272" s="224">
        <f t="shared" si="19"/>
        <v>-25</v>
      </c>
      <c r="H272" s="225">
        <f t="shared" si="18"/>
        <v>-1</v>
      </c>
    </row>
    <row r="273" spans="1:8">
      <c r="A273" s="218">
        <v>20101080505</v>
      </c>
      <c r="B273" s="223">
        <v>2080505</v>
      </c>
      <c r="C273" s="223" t="s">
        <v>960</v>
      </c>
      <c r="D273" s="224">
        <v>7256</v>
      </c>
      <c r="E273" s="224">
        <v>8024</v>
      </c>
      <c r="F273" s="226">
        <v>7908</v>
      </c>
      <c r="G273" s="224">
        <f t="shared" si="19"/>
        <v>-116</v>
      </c>
      <c r="H273" s="225">
        <f t="shared" si="18"/>
        <v>-1.4456630109670987E-2</v>
      </c>
    </row>
    <row r="274" spans="1:8">
      <c r="A274" s="218">
        <v>20101080506</v>
      </c>
      <c r="B274" s="223">
        <v>2080506</v>
      </c>
      <c r="C274" s="223" t="s">
        <v>961</v>
      </c>
      <c r="D274" s="224">
        <v>96</v>
      </c>
      <c r="E274" s="224">
        <v>107</v>
      </c>
      <c r="F274" s="226">
        <v>793</v>
      </c>
      <c r="G274" s="224">
        <f t="shared" si="19"/>
        <v>686</v>
      </c>
      <c r="H274" s="225">
        <f t="shared" si="18"/>
        <v>6.4112149532710276</v>
      </c>
    </row>
    <row r="275" spans="1:8">
      <c r="A275" s="218">
        <v>20101080507</v>
      </c>
      <c r="B275" s="223">
        <v>2080507</v>
      </c>
      <c r="C275" s="223" t="s">
        <v>962</v>
      </c>
      <c r="D275" s="224">
        <v>438</v>
      </c>
      <c r="E275" s="224"/>
      <c r="F275" s="226">
        <v>565</v>
      </c>
      <c r="G275" s="224">
        <f t="shared" si="19"/>
        <v>565</v>
      </c>
      <c r="H275" s="225">
        <f t="shared" si="18"/>
        <v>0</v>
      </c>
    </row>
    <row r="276" spans="1:8">
      <c r="A276" s="218" t="s">
        <v>963</v>
      </c>
      <c r="B276" s="223" t="s">
        <v>964</v>
      </c>
      <c r="C276" s="223" t="s">
        <v>965</v>
      </c>
      <c r="D276" s="224">
        <v>178</v>
      </c>
      <c r="E276" s="224">
        <v>146</v>
      </c>
      <c r="F276" s="226">
        <v>217</v>
      </c>
      <c r="G276" s="224">
        <f t="shared" si="19"/>
        <v>71</v>
      </c>
      <c r="H276" s="225">
        <f t="shared" si="18"/>
        <v>0.4863013698630137</v>
      </c>
    </row>
    <row r="277" spans="1:8">
      <c r="A277" s="218" t="s">
        <v>966</v>
      </c>
      <c r="B277" s="223" t="s">
        <v>967</v>
      </c>
      <c r="C277" s="223" t="s">
        <v>968</v>
      </c>
      <c r="D277" s="224">
        <f>SUM(D278:D281)</f>
        <v>566</v>
      </c>
      <c r="E277" s="224">
        <f>SUM(E278:E281)</f>
        <v>326</v>
      </c>
      <c r="F277" s="224">
        <f>SUM(F278:F281)</f>
        <v>614</v>
      </c>
      <c r="G277" s="224">
        <f t="shared" si="19"/>
        <v>288</v>
      </c>
      <c r="H277" s="225">
        <f t="shared" si="18"/>
        <v>0.8834355828220859</v>
      </c>
    </row>
    <row r="278" spans="1:8">
      <c r="A278" s="218" t="s">
        <v>969</v>
      </c>
      <c r="B278" s="223" t="s">
        <v>970</v>
      </c>
      <c r="C278" s="223" t="s">
        <v>971</v>
      </c>
      <c r="D278" s="224"/>
      <c r="E278" s="224"/>
      <c r="F278" s="226">
        <v>14</v>
      </c>
      <c r="G278" s="224">
        <f t="shared" si="19"/>
        <v>14</v>
      </c>
      <c r="H278" s="225">
        <f t="shared" si="18"/>
        <v>0</v>
      </c>
    </row>
    <row r="279" spans="1:8">
      <c r="A279" s="218" t="s">
        <v>972</v>
      </c>
      <c r="B279" s="223" t="s">
        <v>973</v>
      </c>
      <c r="C279" s="223" t="s">
        <v>974</v>
      </c>
      <c r="D279" s="224">
        <v>10</v>
      </c>
      <c r="E279" s="224">
        <v>10</v>
      </c>
      <c r="F279" s="226">
        <v>10</v>
      </c>
      <c r="G279" s="224">
        <f t="shared" si="19"/>
        <v>0</v>
      </c>
      <c r="H279" s="225">
        <f t="shared" si="18"/>
        <v>0</v>
      </c>
    </row>
    <row r="280" spans="1:8">
      <c r="A280" s="218" t="s">
        <v>975</v>
      </c>
      <c r="B280" s="223" t="s">
        <v>976</v>
      </c>
      <c r="C280" s="223" t="s">
        <v>977</v>
      </c>
      <c r="D280" s="224"/>
      <c r="E280" s="224"/>
      <c r="F280" s="226"/>
      <c r="G280" s="224">
        <f t="shared" si="19"/>
        <v>0</v>
      </c>
      <c r="H280" s="225">
        <f t="shared" si="18"/>
        <v>0</v>
      </c>
    </row>
    <row r="281" spans="1:8">
      <c r="A281" s="218" t="s">
        <v>978</v>
      </c>
      <c r="B281" s="223" t="s">
        <v>979</v>
      </c>
      <c r="C281" s="223" t="s">
        <v>980</v>
      </c>
      <c r="D281" s="224">
        <v>556</v>
      </c>
      <c r="E281" s="224">
        <v>316</v>
      </c>
      <c r="F281" s="226">
        <v>590</v>
      </c>
      <c r="G281" s="224">
        <f t="shared" si="19"/>
        <v>274</v>
      </c>
      <c r="H281" s="225">
        <f t="shared" si="18"/>
        <v>0.86708860759493667</v>
      </c>
    </row>
    <row r="282" spans="1:8">
      <c r="A282" s="218" t="s">
        <v>981</v>
      </c>
      <c r="B282" s="223" t="s">
        <v>982</v>
      </c>
      <c r="C282" s="223" t="s">
        <v>983</v>
      </c>
      <c r="D282" s="224">
        <f>SUM(D283:D289)</f>
        <v>1038</v>
      </c>
      <c r="E282" s="224">
        <f t="shared" ref="E282:F282" si="21">SUM(E283:E289)</f>
        <v>1327</v>
      </c>
      <c r="F282" s="224">
        <f t="shared" si="21"/>
        <v>1196</v>
      </c>
      <c r="G282" s="224">
        <f t="shared" si="19"/>
        <v>-131</v>
      </c>
      <c r="H282" s="225">
        <f t="shared" si="18"/>
        <v>-9.8718914845516204E-2</v>
      </c>
    </row>
    <row r="283" spans="1:8">
      <c r="A283" s="218" t="s">
        <v>984</v>
      </c>
      <c r="B283" s="223" t="s">
        <v>985</v>
      </c>
      <c r="C283" s="223" t="s">
        <v>986</v>
      </c>
      <c r="D283" s="224">
        <v>61</v>
      </c>
      <c r="E283" s="224">
        <v>78</v>
      </c>
      <c r="F283" s="226">
        <v>71</v>
      </c>
      <c r="G283" s="224">
        <f t="shared" si="19"/>
        <v>-7</v>
      </c>
      <c r="H283" s="225">
        <f t="shared" si="18"/>
        <v>-8.9743589743589744E-2</v>
      </c>
    </row>
    <row r="284" spans="1:8">
      <c r="A284" s="218" t="s">
        <v>987</v>
      </c>
      <c r="B284" s="223" t="s">
        <v>988</v>
      </c>
      <c r="C284" s="223" t="s">
        <v>989</v>
      </c>
      <c r="D284" s="224">
        <v>101</v>
      </c>
      <c r="E284" s="224">
        <v>126</v>
      </c>
      <c r="F284" s="226">
        <v>104</v>
      </c>
      <c r="G284" s="224">
        <f t="shared" si="19"/>
        <v>-22</v>
      </c>
      <c r="H284" s="225">
        <f t="shared" si="18"/>
        <v>-0.17460317460317459</v>
      </c>
    </row>
    <row r="285" spans="1:8">
      <c r="A285" s="218" t="s">
        <v>990</v>
      </c>
      <c r="B285" s="223" t="s">
        <v>991</v>
      </c>
      <c r="C285" s="223" t="s">
        <v>992</v>
      </c>
      <c r="D285" s="224">
        <v>208</v>
      </c>
      <c r="E285" s="224">
        <v>355</v>
      </c>
      <c r="F285" s="226">
        <v>239</v>
      </c>
      <c r="G285" s="224">
        <f t="shared" si="19"/>
        <v>-116</v>
      </c>
      <c r="H285" s="225">
        <f t="shared" si="18"/>
        <v>-0.3267605633802817</v>
      </c>
    </row>
    <row r="286" spans="1:8">
      <c r="A286" s="218" t="s">
        <v>993</v>
      </c>
      <c r="B286" s="223" t="s">
        <v>994</v>
      </c>
      <c r="C286" s="223" t="s">
        <v>995</v>
      </c>
      <c r="D286" s="224">
        <v>1</v>
      </c>
      <c r="E286" s="224"/>
      <c r="F286" s="226">
        <v>1</v>
      </c>
      <c r="G286" s="224">
        <f t="shared" si="19"/>
        <v>1</v>
      </c>
      <c r="H286" s="225">
        <f t="shared" si="18"/>
        <v>0</v>
      </c>
    </row>
    <row r="287" spans="1:8">
      <c r="A287" s="218" t="s">
        <v>996</v>
      </c>
      <c r="B287" s="223" t="s">
        <v>997</v>
      </c>
      <c r="C287" s="223" t="s">
        <v>998</v>
      </c>
      <c r="D287" s="224">
        <v>112</v>
      </c>
      <c r="E287" s="224">
        <v>120</v>
      </c>
      <c r="F287" s="226">
        <v>118</v>
      </c>
      <c r="G287" s="224">
        <f t="shared" si="19"/>
        <v>-2</v>
      </c>
      <c r="H287" s="225">
        <f t="shared" si="18"/>
        <v>-1.6666666666666666E-2</v>
      </c>
    </row>
    <row r="288" spans="1:8">
      <c r="A288" s="218" t="s">
        <v>999</v>
      </c>
      <c r="B288" s="223" t="s">
        <v>1000</v>
      </c>
      <c r="C288" s="223" t="s">
        <v>1001</v>
      </c>
      <c r="D288" s="224">
        <v>49</v>
      </c>
      <c r="E288" s="224">
        <v>20</v>
      </c>
      <c r="F288" s="226"/>
      <c r="G288" s="224">
        <f t="shared" si="19"/>
        <v>-20</v>
      </c>
      <c r="H288" s="225">
        <f t="shared" si="18"/>
        <v>-1</v>
      </c>
    </row>
    <row r="289" spans="1:8">
      <c r="A289" s="218" t="s">
        <v>1002</v>
      </c>
      <c r="B289" s="223" t="s">
        <v>1003</v>
      </c>
      <c r="C289" s="223" t="s">
        <v>1004</v>
      </c>
      <c r="D289" s="224">
        <v>506</v>
      </c>
      <c r="E289" s="224">
        <v>628</v>
      </c>
      <c r="F289" s="226">
        <v>663</v>
      </c>
      <c r="G289" s="224">
        <f t="shared" si="19"/>
        <v>35</v>
      </c>
      <c r="H289" s="225">
        <f t="shared" si="18"/>
        <v>5.5732484076433123E-2</v>
      </c>
    </row>
    <row r="290" spans="1:8">
      <c r="A290" s="218" t="s">
        <v>1005</v>
      </c>
      <c r="B290" s="223" t="s">
        <v>1006</v>
      </c>
      <c r="C290" s="223" t="s">
        <v>1007</v>
      </c>
      <c r="D290" s="224">
        <f>SUM(D291:D294)</f>
        <v>178</v>
      </c>
      <c r="E290" s="224">
        <f>SUM(E291:E294)</f>
        <v>387</v>
      </c>
      <c r="F290" s="224">
        <f>SUM(F291:F294)</f>
        <v>249</v>
      </c>
      <c r="G290" s="224">
        <f t="shared" si="19"/>
        <v>-138</v>
      </c>
      <c r="H290" s="225">
        <f t="shared" si="18"/>
        <v>-0.35658914728682173</v>
      </c>
    </row>
    <row r="291" spans="1:8">
      <c r="A291" s="218" t="s">
        <v>1008</v>
      </c>
      <c r="B291" s="223" t="s">
        <v>1009</v>
      </c>
      <c r="C291" s="223" t="s">
        <v>1010</v>
      </c>
      <c r="D291" s="224">
        <v>90</v>
      </c>
      <c r="E291" s="224">
        <v>163</v>
      </c>
      <c r="F291" s="226">
        <v>71</v>
      </c>
      <c r="G291" s="224">
        <f t="shared" si="19"/>
        <v>-92</v>
      </c>
      <c r="H291" s="225">
        <f t="shared" si="18"/>
        <v>-0.56441717791411039</v>
      </c>
    </row>
    <row r="292" spans="1:8">
      <c r="A292" s="218" t="s">
        <v>1011</v>
      </c>
      <c r="B292" s="223" t="s">
        <v>1012</v>
      </c>
      <c r="C292" s="223" t="s">
        <v>1013</v>
      </c>
      <c r="D292" s="224">
        <v>16</v>
      </c>
      <c r="E292" s="224">
        <v>130</v>
      </c>
      <c r="F292" s="226">
        <v>121</v>
      </c>
      <c r="G292" s="224">
        <f t="shared" si="19"/>
        <v>-9</v>
      </c>
      <c r="H292" s="225">
        <f t="shared" si="18"/>
        <v>-6.9230769230769235E-2</v>
      </c>
    </row>
    <row r="293" spans="1:8">
      <c r="A293" s="218" t="s">
        <v>1014</v>
      </c>
      <c r="B293" s="223" t="s">
        <v>1015</v>
      </c>
      <c r="C293" s="223" t="s">
        <v>1016</v>
      </c>
      <c r="D293" s="224">
        <v>54</v>
      </c>
      <c r="E293" s="224">
        <v>82</v>
      </c>
      <c r="F293" s="226">
        <v>57</v>
      </c>
      <c r="G293" s="224">
        <f t="shared" si="19"/>
        <v>-25</v>
      </c>
      <c r="H293" s="225">
        <f t="shared" si="18"/>
        <v>-0.3048780487804878</v>
      </c>
    </row>
    <row r="294" spans="1:8">
      <c r="A294" s="218" t="s">
        <v>1017</v>
      </c>
      <c r="B294" s="223" t="s">
        <v>1018</v>
      </c>
      <c r="C294" s="223" t="s">
        <v>1019</v>
      </c>
      <c r="D294" s="224">
        <v>18</v>
      </c>
      <c r="E294" s="224">
        <v>12</v>
      </c>
      <c r="F294" s="226"/>
      <c r="G294" s="224">
        <f t="shared" si="19"/>
        <v>-12</v>
      </c>
      <c r="H294" s="225">
        <f t="shared" si="18"/>
        <v>-1</v>
      </c>
    </row>
    <row r="295" spans="1:8">
      <c r="A295" s="218" t="s">
        <v>1020</v>
      </c>
      <c r="B295" s="223" t="s">
        <v>1021</v>
      </c>
      <c r="C295" s="223" t="s">
        <v>1022</v>
      </c>
      <c r="D295" s="224">
        <f>SUM(D296:D300)</f>
        <v>1496</v>
      </c>
      <c r="E295" s="224">
        <f t="shared" ref="E295:F295" si="22">SUM(E296:E300)</f>
        <v>1757</v>
      </c>
      <c r="F295" s="224">
        <f t="shared" si="22"/>
        <v>1312</v>
      </c>
      <c r="G295" s="224">
        <f t="shared" si="19"/>
        <v>-445</v>
      </c>
      <c r="H295" s="225">
        <f t="shared" si="18"/>
        <v>-0.2532726237905521</v>
      </c>
    </row>
    <row r="296" spans="1:8">
      <c r="A296" s="218" t="s">
        <v>1023</v>
      </c>
      <c r="B296" s="223" t="s">
        <v>1024</v>
      </c>
      <c r="C296" s="223" t="s">
        <v>1025</v>
      </c>
      <c r="D296" s="224">
        <v>44</v>
      </c>
      <c r="E296" s="224">
        <v>65</v>
      </c>
      <c r="F296" s="226">
        <v>41</v>
      </c>
      <c r="G296" s="224">
        <f t="shared" si="19"/>
        <v>-24</v>
      </c>
      <c r="H296" s="225">
        <f t="shared" si="18"/>
        <v>-0.36923076923076925</v>
      </c>
    </row>
    <row r="297" spans="1:8">
      <c r="A297" s="218" t="s">
        <v>1026</v>
      </c>
      <c r="B297" s="223" t="s">
        <v>1027</v>
      </c>
      <c r="C297" s="223" t="s">
        <v>1028</v>
      </c>
      <c r="D297" s="224">
        <v>520</v>
      </c>
      <c r="E297" s="224">
        <v>276</v>
      </c>
      <c r="F297" s="226">
        <v>228</v>
      </c>
      <c r="G297" s="224">
        <f t="shared" si="19"/>
        <v>-48</v>
      </c>
      <c r="H297" s="225">
        <f t="shared" si="18"/>
        <v>-0.17391304347826086</v>
      </c>
    </row>
    <row r="298" spans="1:8">
      <c r="A298" s="218" t="s">
        <v>1029</v>
      </c>
      <c r="B298" s="223" t="s">
        <v>1030</v>
      </c>
      <c r="C298" s="223" t="s">
        <v>1031</v>
      </c>
      <c r="D298" s="224">
        <v>863</v>
      </c>
      <c r="E298" s="224">
        <v>1320</v>
      </c>
      <c r="F298" s="226">
        <v>931</v>
      </c>
      <c r="G298" s="224">
        <f t="shared" si="19"/>
        <v>-389</v>
      </c>
      <c r="H298" s="225">
        <f t="shared" si="18"/>
        <v>-0.29469696969696968</v>
      </c>
    </row>
    <row r="299" spans="1:8">
      <c r="A299" s="218" t="s">
        <v>1032</v>
      </c>
      <c r="B299" s="223" t="s">
        <v>1033</v>
      </c>
      <c r="C299" s="223" t="s">
        <v>1034</v>
      </c>
      <c r="D299" s="224">
        <v>69</v>
      </c>
      <c r="E299" s="224">
        <v>96</v>
      </c>
      <c r="F299" s="226">
        <v>71</v>
      </c>
      <c r="G299" s="224">
        <f t="shared" si="19"/>
        <v>-25</v>
      </c>
      <c r="H299" s="225">
        <f t="shared" si="18"/>
        <v>-0.26041666666666669</v>
      </c>
    </row>
    <row r="300" spans="1:8">
      <c r="A300" s="218"/>
      <c r="B300" s="223">
        <v>2081099</v>
      </c>
      <c r="C300" s="223" t="s">
        <v>1894</v>
      </c>
      <c r="D300" s="224"/>
      <c r="E300" s="224"/>
      <c r="F300" s="226">
        <v>41</v>
      </c>
      <c r="G300" s="224">
        <f t="shared" si="19"/>
        <v>41</v>
      </c>
      <c r="H300" s="225">
        <f t="shared" si="18"/>
        <v>0</v>
      </c>
    </row>
    <row r="301" spans="1:8">
      <c r="A301" s="218" t="s">
        <v>1035</v>
      </c>
      <c r="B301" s="223" t="s">
        <v>1036</v>
      </c>
      <c r="C301" s="223" t="s">
        <v>1037</v>
      </c>
      <c r="D301" s="224">
        <f>SUM(D302:D307)</f>
        <v>626</v>
      </c>
      <c r="E301" s="224">
        <f>SUM(E302:E307)</f>
        <v>503</v>
      </c>
      <c r="F301" s="224">
        <f>SUM(F302:F307)</f>
        <v>410</v>
      </c>
      <c r="G301" s="224">
        <f t="shared" si="19"/>
        <v>-93</v>
      </c>
      <c r="H301" s="225">
        <f t="shared" si="18"/>
        <v>-0.18489065606361829</v>
      </c>
    </row>
    <row r="302" spans="1:8">
      <c r="A302" s="218" t="s">
        <v>1038</v>
      </c>
      <c r="B302" s="223" t="s">
        <v>1039</v>
      </c>
      <c r="C302" s="223" t="s">
        <v>266</v>
      </c>
      <c r="D302" s="224">
        <v>149</v>
      </c>
      <c r="E302" s="224">
        <v>186</v>
      </c>
      <c r="F302" s="226">
        <v>207</v>
      </c>
      <c r="G302" s="224">
        <f t="shared" si="19"/>
        <v>21</v>
      </c>
      <c r="H302" s="225">
        <f t="shared" si="18"/>
        <v>0.11290322580645161</v>
      </c>
    </row>
    <row r="303" spans="1:8">
      <c r="A303" s="218" t="s">
        <v>1040</v>
      </c>
      <c r="B303" s="223" t="s">
        <v>1041</v>
      </c>
      <c r="C303" s="223" t="s">
        <v>269</v>
      </c>
      <c r="D303" s="224">
        <v>4</v>
      </c>
      <c r="E303" s="224"/>
      <c r="F303" s="226"/>
      <c r="G303" s="224">
        <f t="shared" si="19"/>
        <v>0</v>
      </c>
      <c r="H303" s="225">
        <f t="shared" si="18"/>
        <v>0</v>
      </c>
    </row>
    <row r="304" spans="1:8">
      <c r="A304" s="218" t="s">
        <v>1042</v>
      </c>
      <c r="B304" s="223" t="s">
        <v>1043</v>
      </c>
      <c r="C304" s="223" t="s">
        <v>1044</v>
      </c>
      <c r="D304" s="224">
        <v>26</v>
      </c>
      <c r="E304" s="224">
        <v>30</v>
      </c>
      <c r="F304" s="226">
        <v>5</v>
      </c>
      <c r="G304" s="224">
        <f t="shared" si="19"/>
        <v>-25</v>
      </c>
      <c r="H304" s="225">
        <f t="shared" si="18"/>
        <v>-0.83333333333333337</v>
      </c>
    </row>
    <row r="305" spans="1:8">
      <c r="A305" s="218" t="s">
        <v>1045</v>
      </c>
      <c r="B305" s="223" t="s">
        <v>1046</v>
      </c>
      <c r="C305" s="223" t="s">
        <v>1047</v>
      </c>
      <c r="D305" s="224">
        <v>71</v>
      </c>
      <c r="E305" s="224">
        <v>26</v>
      </c>
      <c r="F305" s="226">
        <v>1</v>
      </c>
      <c r="G305" s="224">
        <f t="shared" si="19"/>
        <v>-25</v>
      </c>
      <c r="H305" s="225">
        <f t="shared" si="18"/>
        <v>-0.96153846153846156</v>
      </c>
    </row>
    <row r="306" spans="1:8">
      <c r="A306" s="218">
        <v>20101081107</v>
      </c>
      <c r="B306" s="223">
        <v>2081107</v>
      </c>
      <c r="C306" s="223" t="s">
        <v>1048</v>
      </c>
      <c r="D306" s="224">
        <v>303</v>
      </c>
      <c r="E306" s="224">
        <v>231</v>
      </c>
      <c r="F306" s="226">
        <v>178</v>
      </c>
      <c r="G306" s="224">
        <f t="shared" si="19"/>
        <v>-53</v>
      </c>
      <c r="H306" s="225">
        <f t="shared" si="18"/>
        <v>-0.22943722943722944</v>
      </c>
    </row>
    <row r="307" spans="1:8">
      <c r="A307" s="218" t="s">
        <v>1049</v>
      </c>
      <c r="B307" s="223" t="s">
        <v>1050</v>
      </c>
      <c r="C307" s="223" t="s">
        <v>1051</v>
      </c>
      <c r="D307" s="224">
        <v>73</v>
      </c>
      <c r="E307" s="224">
        <v>30</v>
      </c>
      <c r="F307" s="226">
        <v>19</v>
      </c>
      <c r="G307" s="224">
        <f t="shared" si="19"/>
        <v>-11</v>
      </c>
      <c r="H307" s="225">
        <f t="shared" si="18"/>
        <v>-0.36666666666666664</v>
      </c>
    </row>
    <row r="308" spans="1:8">
      <c r="A308" s="218" t="s">
        <v>1052</v>
      </c>
      <c r="B308" s="223" t="s">
        <v>1053</v>
      </c>
      <c r="C308" s="223" t="s">
        <v>1054</v>
      </c>
      <c r="D308" s="224">
        <f>SUM(D309:D310)</f>
        <v>189</v>
      </c>
      <c r="E308" s="224">
        <f>SUM(E309:E310)</f>
        <v>241</v>
      </c>
      <c r="F308" s="224">
        <f>SUM(F309:F310)</f>
        <v>120</v>
      </c>
      <c r="G308" s="224">
        <f t="shared" si="19"/>
        <v>-121</v>
      </c>
      <c r="H308" s="225">
        <f t="shared" si="18"/>
        <v>-0.50207468879668049</v>
      </c>
    </row>
    <row r="309" spans="1:8">
      <c r="A309" s="218" t="s">
        <v>1055</v>
      </c>
      <c r="B309" s="223" t="s">
        <v>1056</v>
      </c>
      <c r="C309" s="223" t="s">
        <v>1057</v>
      </c>
      <c r="D309" s="224">
        <v>186</v>
      </c>
      <c r="E309" s="224">
        <v>240</v>
      </c>
      <c r="F309" s="226">
        <v>120</v>
      </c>
      <c r="G309" s="224">
        <f t="shared" si="19"/>
        <v>-120</v>
      </c>
      <c r="H309" s="225">
        <f t="shared" si="18"/>
        <v>-0.5</v>
      </c>
    </row>
    <row r="310" spans="1:8">
      <c r="A310" s="218" t="s">
        <v>1058</v>
      </c>
      <c r="B310" s="223" t="s">
        <v>1059</v>
      </c>
      <c r="C310" s="223" t="s">
        <v>1060</v>
      </c>
      <c r="D310" s="224">
        <v>3</v>
      </c>
      <c r="E310" s="224">
        <v>1</v>
      </c>
      <c r="F310" s="226"/>
      <c r="G310" s="224">
        <f t="shared" si="19"/>
        <v>-1</v>
      </c>
      <c r="H310" s="225">
        <f t="shared" si="18"/>
        <v>-1</v>
      </c>
    </row>
    <row r="311" spans="1:8">
      <c r="A311" s="218" t="s">
        <v>1061</v>
      </c>
      <c r="B311" s="223" t="s">
        <v>1062</v>
      </c>
      <c r="C311" s="223" t="s">
        <v>1063</v>
      </c>
      <c r="D311" s="224">
        <f>SUM(D312:D312)</f>
        <v>56</v>
      </c>
      <c r="E311" s="224">
        <f>SUM(E312:E312)</f>
        <v>47</v>
      </c>
      <c r="F311" s="224">
        <f>SUM(F312:F312)</f>
        <v>46</v>
      </c>
      <c r="G311" s="224">
        <f t="shared" si="19"/>
        <v>-1</v>
      </c>
      <c r="H311" s="225">
        <f t="shared" si="18"/>
        <v>-2.1276595744680851E-2</v>
      </c>
    </row>
    <row r="312" spans="1:8">
      <c r="A312" s="218" t="s">
        <v>1064</v>
      </c>
      <c r="B312" s="223" t="s">
        <v>1065</v>
      </c>
      <c r="C312" s="223" t="s">
        <v>266</v>
      </c>
      <c r="D312" s="224">
        <v>56</v>
      </c>
      <c r="E312" s="224">
        <v>47</v>
      </c>
      <c r="F312" s="226">
        <v>46</v>
      </c>
      <c r="G312" s="224">
        <f t="shared" si="19"/>
        <v>-1</v>
      </c>
      <c r="H312" s="225">
        <f t="shared" si="18"/>
        <v>-2.1276595744680851E-2</v>
      </c>
    </row>
    <row r="313" spans="1:8">
      <c r="A313" s="218" t="s">
        <v>1066</v>
      </c>
      <c r="B313" s="223" t="s">
        <v>1067</v>
      </c>
      <c r="C313" s="223" t="s">
        <v>1068</v>
      </c>
      <c r="D313" s="224">
        <f>SUM(D314:D315)</f>
        <v>2258</v>
      </c>
      <c r="E313" s="224">
        <f t="shared" ref="E313:F313" si="23">SUM(E314:E315)</f>
        <v>1260</v>
      </c>
      <c r="F313" s="224">
        <f t="shared" si="23"/>
        <v>1744</v>
      </c>
      <c r="G313" s="224">
        <f t="shared" si="19"/>
        <v>484</v>
      </c>
      <c r="H313" s="225">
        <f t="shared" si="18"/>
        <v>0.38412698412698415</v>
      </c>
    </row>
    <row r="314" spans="1:8">
      <c r="A314" s="218" t="s">
        <v>1069</v>
      </c>
      <c r="B314" s="223" t="s">
        <v>1070</v>
      </c>
      <c r="C314" s="223" t="s">
        <v>1071</v>
      </c>
      <c r="D314" s="224">
        <v>1194</v>
      </c>
      <c r="E314" s="224">
        <v>656</v>
      </c>
      <c r="F314" s="226">
        <v>898</v>
      </c>
      <c r="G314" s="224">
        <f t="shared" si="19"/>
        <v>242</v>
      </c>
      <c r="H314" s="225">
        <f t="shared" si="18"/>
        <v>0.36890243902439024</v>
      </c>
    </row>
    <row r="315" spans="1:8">
      <c r="A315" s="218" t="s">
        <v>1072</v>
      </c>
      <c r="B315" s="223" t="s">
        <v>1073</v>
      </c>
      <c r="C315" s="223" t="s">
        <v>1074</v>
      </c>
      <c r="D315" s="224">
        <v>1064</v>
      </c>
      <c r="E315" s="224">
        <v>604</v>
      </c>
      <c r="F315" s="226">
        <v>846</v>
      </c>
      <c r="G315" s="224">
        <f t="shared" si="19"/>
        <v>242</v>
      </c>
      <c r="H315" s="225">
        <f t="shared" si="18"/>
        <v>0.40066225165562913</v>
      </c>
    </row>
    <row r="316" spans="1:8">
      <c r="A316" s="218" t="s">
        <v>1075</v>
      </c>
      <c r="B316" s="223" t="s">
        <v>1076</v>
      </c>
      <c r="C316" s="223" t="s">
        <v>1077</v>
      </c>
      <c r="D316" s="224">
        <f>SUM(D317:D318)</f>
        <v>80</v>
      </c>
      <c r="E316" s="224">
        <f t="shared" ref="E316:F316" si="24">SUM(E317:E318)</f>
        <v>105</v>
      </c>
      <c r="F316" s="224">
        <f t="shared" si="24"/>
        <v>233</v>
      </c>
      <c r="G316" s="224">
        <f t="shared" si="19"/>
        <v>128</v>
      </c>
      <c r="H316" s="225">
        <f t="shared" si="18"/>
        <v>1.2190476190476192</v>
      </c>
    </row>
    <row r="317" spans="1:8">
      <c r="A317" s="218" t="s">
        <v>1078</v>
      </c>
      <c r="B317" s="223" t="s">
        <v>1079</v>
      </c>
      <c r="C317" s="223" t="s">
        <v>1080</v>
      </c>
      <c r="D317" s="224">
        <v>80</v>
      </c>
      <c r="E317" s="224">
        <v>105</v>
      </c>
      <c r="F317" s="226">
        <v>201</v>
      </c>
      <c r="G317" s="224">
        <f t="shared" si="19"/>
        <v>96</v>
      </c>
      <c r="H317" s="225">
        <f t="shared" si="18"/>
        <v>0.91428571428571426</v>
      </c>
    </row>
    <row r="318" spans="1:8">
      <c r="A318" s="218" t="s">
        <v>1081</v>
      </c>
      <c r="B318" s="223" t="s">
        <v>1082</v>
      </c>
      <c r="C318" s="223" t="s">
        <v>1083</v>
      </c>
      <c r="D318" s="224"/>
      <c r="E318" s="224"/>
      <c r="F318" s="226">
        <v>32</v>
      </c>
      <c r="G318" s="224">
        <f t="shared" si="19"/>
        <v>32</v>
      </c>
      <c r="H318" s="225">
        <f t="shared" si="18"/>
        <v>0</v>
      </c>
    </row>
    <row r="319" spans="1:8">
      <c r="A319" s="218" t="s">
        <v>1084</v>
      </c>
      <c r="B319" s="223" t="s">
        <v>1085</v>
      </c>
      <c r="C319" s="223" t="s">
        <v>1086</v>
      </c>
      <c r="D319" s="224">
        <f>SUM(D320:D321)</f>
        <v>140</v>
      </c>
      <c r="E319" s="224">
        <f t="shared" ref="E319:F319" si="25">SUM(E320:E321)</f>
        <v>224</v>
      </c>
      <c r="F319" s="224">
        <f t="shared" si="25"/>
        <v>214</v>
      </c>
      <c r="G319" s="224">
        <f t="shared" si="19"/>
        <v>-10</v>
      </c>
      <c r="H319" s="225">
        <f t="shared" si="18"/>
        <v>-4.4642857142857144E-2</v>
      </c>
    </row>
    <row r="320" spans="1:8">
      <c r="A320" s="218" t="s">
        <v>1087</v>
      </c>
      <c r="B320" s="223" t="s">
        <v>1088</v>
      </c>
      <c r="C320" s="223" t="s">
        <v>1089</v>
      </c>
      <c r="D320" s="224">
        <v>50</v>
      </c>
      <c r="E320" s="224">
        <v>98</v>
      </c>
      <c r="F320" s="226">
        <v>57</v>
      </c>
      <c r="G320" s="224">
        <f t="shared" si="19"/>
        <v>-41</v>
      </c>
      <c r="H320" s="225">
        <f t="shared" si="18"/>
        <v>-0.41836734693877553</v>
      </c>
    </row>
    <row r="321" spans="1:8">
      <c r="A321" s="218" t="s">
        <v>1090</v>
      </c>
      <c r="B321" s="223" t="s">
        <v>1091</v>
      </c>
      <c r="C321" s="223" t="s">
        <v>1092</v>
      </c>
      <c r="D321" s="224">
        <v>90</v>
      </c>
      <c r="E321" s="224">
        <v>126</v>
      </c>
      <c r="F321" s="226">
        <v>157</v>
      </c>
      <c r="G321" s="224">
        <f t="shared" si="19"/>
        <v>31</v>
      </c>
      <c r="H321" s="225">
        <f t="shared" si="18"/>
        <v>0.24603174603174602</v>
      </c>
    </row>
    <row r="322" spans="1:8">
      <c r="A322" s="218" t="s">
        <v>1093</v>
      </c>
      <c r="B322" s="223" t="s">
        <v>1094</v>
      </c>
      <c r="C322" s="223" t="s">
        <v>1095</v>
      </c>
      <c r="D322" s="224">
        <f>SUM(D323:D324)</f>
        <v>104</v>
      </c>
      <c r="E322" s="224">
        <f t="shared" ref="E322:F322" si="26">SUM(E323:E324)</f>
        <v>34</v>
      </c>
      <c r="F322" s="224">
        <f t="shared" si="26"/>
        <v>47</v>
      </c>
      <c r="G322" s="224">
        <f t="shared" si="19"/>
        <v>13</v>
      </c>
      <c r="H322" s="225">
        <f t="shared" si="18"/>
        <v>0.38235294117647056</v>
      </c>
    </row>
    <row r="323" spans="1:8">
      <c r="A323" s="218" t="s">
        <v>1096</v>
      </c>
      <c r="B323" s="223" t="s">
        <v>1097</v>
      </c>
      <c r="C323" s="223" t="s">
        <v>1098</v>
      </c>
      <c r="D323" s="224">
        <v>55</v>
      </c>
      <c r="E323" s="224">
        <v>11</v>
      </c>
      <c r="F323" s="226">
        <v>1</v>
      </c>
      <c r="G323" s="224">
        <f t="shared" si="19"/>
        <v>-10</v>
      </c>
      <c r="H323" s="225">
        <f t="shared" si="18"/>
        <v>-0.90909090909090906</v>
      </c>
    </row>
    <row r="324" spans="1:8">
      <c r="A324" s="218" t="s">
        <v>1099</v>
      </c>
      <c r="B324" s="223" t="s">
        <v>1100</v>
      </c>
      <c r="C324" s="223" t="s">
        <v>1101</v>
      </c>
      <c r="D324" s="224">
        <v>49</v>
      </c>
      <c r="E324" s="224">
        <v>23</v>
      </c>
      <c r="F324" s="226">
        <v>46</v>
      </c>
      <c r="G324" s="224">
        <f t="shared" si="19"/>
        <v>23</v>
      </c>
      <c r="H324" s="225">
        <f t="shared" si="18"/>
        <v>1</v>
      </c>
    </row>
    <row r="325" spans="1:8">
      <c r="A325" s="218">
        <v>201010826</v>
      </c>
      <c r="B325" s="223">
        <v>20826</v>
      </c>
      <c r="C325" s="223" t="s">
        <v>1102</v>
      </c>
      <c r="D325" s="224">
        <f>SUM(D326:D328)</f>
        <v>2297</v>
      </c>
      <c r="E325" s="224">
        <f t="shared" ref="E325:F325" si="27">SUM(E326:E328)</f>
        <v>2579</v>
      </c>
      <c r="F325" s="224">
        <f t="shared" si="27"/>
        <v>2901</v>
      </c>
      <c r="G325" s="224">
        <f t="shared" si="19"/>
        <v>322</v>
      </c>
      <c r="H325" s="225">
        <f t="shared" si="18"/>
        <v>0.12485459480418767</v>
      </c>
    </row>
    <row r="326" spans="1:8">
      <c r="A326" s="218">
        <v>20101082601</v>
      </c>
      <c r="B326" s="223">
        <v>2082601</v>
      </c>
      <c r="C326" s="223" t="s">
        <v>1103</v>
      </c>
      <c r="D326" s="224">
        <v>2</v>
      </c>
      <c r="E326" s="224"/>
      <c r="F326" s="226"/>
      <c r="G326" s="224">
        <f t="shared" si="19"/>
        <v>0</v>
      </c>
      <c r="H326" s="225">
        <f t="shared" si="18"/>
        <v>0</v>
      </c>
    </row>
    <row r="327" spans="1:8">
      <c r="A327" s="218">
        <v>20101082602</v>
      </c>
      <c r="B327" s="223">
        <v>2082602</v>
      </c>
      <c r="C327" s="223" t="s">
        <v>1104</v>
      </c>
      <c r="D327" s="224">
        <v>2295</v>
      </c>
      <c r="E327" s="224">
        <v>2579</v>
      </c>
      <c r="F327" s="226">
        <v>2901</v>
      </c>
      <c r="G327" s="224">
        <f t="shared" si="19"/>
        <v>322</v>
      </c>
      <c r="H327" s="225">
        <f t="shared" ref="H327:H390" si="28">IFERROR(G327/E327,)</f>
        <v>0.12485459480418767</v>
      </c>
    </row>
    <row r="328" spans="1:8">
      <c r="A328" s="218">
        <v>20101082603</v>
      </c>
      <c r="B328" s="223">
        <v>2082699</v>
      </c>
      <c r="C328" s="223" t="s">
        <v>1105</v>
      </c>
      <c r="D328" s="224"/>
      <c r="E328" s="224"/>
      <c r="F328" s="226"/>
      <c r="G328" s="224">
        <f t="shared" ref="G328:G391" si="29">F328-E328</f>
        <v>0</v>
      </c>
      <c r="H328" s="225">
        <f t="shared" si="28"/>
        <v>0</v>
      </c>
    </row>
    <row r="329" spans="1:8">
      <c r="A329" s="218">
        <v>201010827</v>
      </c>
      <c r="B329" s="223">
        <v>20827</v>
      </c>
      <c r="C329" s="223" t="s">
        <v>1106</v>
      </c>
      <c r="D329" s="224">
        <f>SUM(D330:D332)</f>
        <v>340</v>
      </c>
      <c r="E329" s="224">
        <f>SUM(E330:E332)</f>
        <v>639</v>
      </c>
      <c r="F329" s="224">
        <f>SUM(F330:F332)</f>
        <v>425</v>
      </c>
      <c r="G329" s="224">
        <f t="shared" si="29"/>
        <v>-214</v>
      </c>
      <c r="H329" s="225">
        <f t="shared" si="28"/>
        <v>-0.3348982785602504</v>
      </c>
    </row>
    <row r="330" spans="1:8">
      <c r="A330" s="218">
        <v>20101082701</v>
      </c>
      <c r="B330" s="223">
        <v>2082701</v>
      </c>
      <c r="C330" s="223" t="s">
        <v>1107</v>
      </c>
      <c r="D330" s="224">
        <v>199</v>
      </c>
      <c r="E330" s="224">
        <v>394</v>
      </c>
      <c r="F330" s="226">
        <v>202</v>
      </c>
      <c r="G330" s="224">
        <f t="shared" si="29"/>
        <v>-192</v>
      </c>
      <c r="H330" s="225">
        <f t="shared" si="28"/>
        <v>-0.48730964467005078</v>
      </c>
    </row>
    <row r="331" spans="1:8">
      <c r="A331" s="218">
        <v>20101082702</v>
      </c>
      <c r="B331" s="223">
        <v>2082702</v>
      </c>
      <c r="C331" s="223" t="s">
        <v>1108</v>
      </c>
      <c r="D331" s="224">
        <v>106</v>
      </c>
      <c r="E331" s="224">
        <v>125</v>
      </c>
      <c r="F331" s="226">
        <v>105</v>
      </c>
      <c r="G331" s="224">
        <f t="shared" si="29"/>
        <v>-20</v>
      </c>
      <c r="H331" s="225">
        <f t="shared" si="28"/>
        <v>-0.16</v>
      </c>
    </row>
    <row r="332" spans="1:8">
      <c r="A332" s="218">
        <v>20101082703</v>
      </c>
      <c r="B332" s="223">
        <v>2082703</v>
      </c>
      <c r="C332" s="223" t="s">
        <v>1109</v>
      </c>
      <c r="D332" s="224">
        <v>35</v>
      </c>
      <c r="E332" s="224">
        <v>120</v>
      </c>
      <c r="F332" s="226">
        <v>118</v>
      </c>
      <c r="G332" s="224">
        <f t="shared" si="29"/>
        <v>-2</v>
      </c>
      <c r="H332" s="225">
        <f t="shared" si="28"/>
        <v>-1.6666666666666666E-2</v>
      </c>
    </row>
    <row r="333" spans="1:8">
      <c r="A333" s="218" t="s">
        <v>1110</v>
      </c>
      <c r="B333" s="223" t="s">
        <v>1111</v>
      </c>
      <c r="C333" s="223" t="s">
        <v>1112</v>
      </c>
      <c r="D333" s="224">
        <f>D334</f>
        <v>248</v>
      </c>
      <c r="E333" s="224">
        <f t="shared" ref="E333:F333" si="30">E334</f>
        <v>4</v>
      </c>
      <c r="F333" s="224">
        <f t="shared" si="30"/>
        <v>5494</v>
      </c>
      <c r="G333" s="224">
        <f t="shared" si="29"/>
        <v>5490</v>
      </c>
      <c r="H333" s="225">
        <f t="shared" si="28"/>
        <v>1372.5</v>
      </c>
    </row>
    <row r="334" spans="1:8">
      <c r="A334" s="218" t="s">
        <v>1113</v>
      </c>
      <c r="B334" s="223" t="s">
        <v>1114</v>
      </c>
      <c r="C334" s="223" t="s">
        <v>1115</v>
      </c>
      <c r="D334" s="224">
        <v>248</v>
      </c>
      <c r="E334" s="224">
        <v>4</v>
      </c>
      <c r="F334" s="226">
        <v>5494</v>
      </c>
      <c r="G334" s="224">
        <f t="shared" si="29"/>
        <v>5490</v>
      </c>
      <c r="H334" s="225">
        <f t="shared" si="28"/>
        <v>1372.5</v>
      </c>
    </row>
    <row r="335" spans="1:8">
      <c r="A335" s="218" t="s">
        <v>1116</v>
      </c>
      <c r="B335" s="219" t="s">
        <v>1117</v>
      </c>
      <c r="C335" s="219" t="s">
        <v>1118</v>
      </c>
      <c r="D335" s="221">
        <f>SUM(D336,D340,D344,D348,D356,D358,D361,D368,D371,D376,D379,D381)</f>
        <v>16537</v>
      </c>
      <c r="E335" s="221">
        <f>SUM(E336,E340,E344,E348,E356,E358,E361,E368,E371,E376,E379,E381)</f>
        <v>12199</v>
      </c>
      <c r="F335" s="221">
        <f>SUM(F336,F340,F344,F348,F356,F358,F361,F368,F371,F376,F379,F381)</f>
        <v>10101</v>
      </c>
      <c r="G335" s="221">
        <f t="shared" si="29"/>
        <v>-2098</v>
      </c>
      <c r="H335" s="225">
        <f t="shared" si="28"/>
        <v>-0.17198130994343799</v>
      </c>
    </row>
    <row r="336" spans="1:8">
      <c r="A336" s="218" t="s">
        <v>1119</v>
      </c>
      <c r="B336" s="223" t="s">
        <v>1120</v>
      </c>
      <c r="C336" s="223" t="s">
        <v>1121</v>
      </c>
      <c r="D336" s="224">
        <f>SUM(D337:D339)</f>
        <v>290</v>
      </c>
      <c r="E336" s="224">
        <f>SUM(E337:E339)</f>
        <v>251</v>
      </c>
      <c r="F336" s="224">
        <f>SUM(F337:F339)</f>
        <v>215</v>
      </c>
      <c r="G336" s="224">
        <f t="shared" si="29"/>
        <v>-36</v>
      </c>
      <c r="H336" s="225">
        <f t="shared" si="28"/>
        <v>-0.14342629482071714</v>
      </c>
    </row>
    <row r="337" spans="1:8">
      <c r="A337" s="218" t="s">
        <v>1122</v>
      </c>
      <c r="B337" s="223" t="s">
        <v>1123</v>
      </c>
      <c r="C337" s="223" t="s">
        <v>266</v>
      </c>
      <c r="D337" s="224">
        <v>270</v>
      </c>
      <c r="E337" s="224">
        <v>231</v>
      </c>
      <c r="F337" s="226">
        <v>215</v>
      </c>
      <c r="G337" s="224">
        <f t="shared" si="29"/>
        <v>-16</v>
      </c>
      <c r="H337" s="225">
        <f t="shared" si="28"/>
        <v>-6.9264069264069264E-2</v>
      </c>
    </row>
    <row r="338" spans="1:8">
      <c r="A338" s="218" t="s">
        <v>1124</v>
      </c>
      <c r="B338" s="223" t="s">
        <v>1125</v>
      </c>
      <c r="C338" s="223" t="s">
        <v>269</v>
      </c>
      <c r="D338" s="224">
        <v>19</v>
      </c>
      <c r="E338" s="224">
        <v>20</v>
      </c>
      <c r="F338" s="226">
        <v>0</v>
      </c>
      <c r="G338" s="224">
        <f t="shared" si="29"/>
        <v>-20</v>
      </c>
      <c r="H338" s="225">
        <f t="shared" si="28"/>
        <v>-1</v>
      </c>
    </row>
    <row r="339" spans="1:8">
      <c r="A339" s="218" t="s">
        <v>1126</v>
      </c>
      <c r="B339" s="223" t="s">
        <v>1127</v>
      </c>
      <c r="C339" s="223" t="s">
        <v>1128</v>
      </c>
      <c r="D339" s="224">
        <v>1</v>
      </c>
      <c r="E339" s="224"/>
      <c r="F339" s="226"/>
      <c r="G339" s="224">
        <f t="shared" si="29"/>
        <v>0</v>
      </c>
      <c r="H339" s="225">
        <f t="shared" si="28"/>
        <v>0</v>
      </c>
    </row>
    <row r="340" spans="1:8">
      <c r="A340" s="218" t="s">
        <v>1129</v>
      </c>
      <c r="B340" s="223" t="s">
        <v>1130</v>
      </c>
      <c r="C340" s="223" t="s">
        <v>1131</v>
      </c>
      <c r="D340" s="224">
        <f>SUM(D341:D343)</f>
        <v>5403</v>
      </c>
      <c r="E340" s="224">
        <f>SUM(E341:E343)</f>
        <v>2339</v>
      </c>
      <c r="F340" s="224">
        <f>SUM(F341:F343)</f>
        <v>1459</v>
      </c>
      <c r="G340" s="224">
        <f t="shared" si="29"/>
        <v>-880</v>
      </c>
      <c r="H340" s="225">
        <f t="shared" si="28"/>
        <v>-0.37622915775972637</v>
      </c>
    </row>
    <row r="341" spans="1:8">
      <c r="A341" s="218" t="s">
        <v>1132</v>
      </c>
      <c r="B341" s="223" t="s">
        <v>1133</v>
      </c>
      <c r="C341" s="223" t="s">
        <v>1134</v>
      </c>
      <c r="D341" s="224">
        <v>1246</v>
      </c>
      <c r="E341" s="224">
        <v>1065</v>
      </c>
      <c r="F341" s="226">
        <v>702</v>
      </c>
      <c r="G341" s="224">
        <f t="shared" si="29"/>
        <v>-363</v>
      </c>
      <c r="H341" s="225">
        <f t="shared" si="28"/>
        <v>-0.3408450704225352</v>
      </c>
    </row>
    <row r="342" spans="1:8">
      <c r="A342" s="218" t="s">
        <v>1135</v>
      </c>
      <c r="B342" s="223" t="s">
        <v>1136</v>
      </c>
      <c r="C342" s="223" t="s">
        <v>1137</v>
      </c>
      <c r="D342" s="224">
        <v>3907</v>
      </c>
      <c r="E342" s="224">
        <v>1024</v>
      </c>
      <c r="F342" s="226">
        <v>472</v>
      </c>
      <c r="G342" s="224">
        <f t="shared" si="29"/>
        <v>-552</v>
      </c>
      <c r="H342" s="225">
        <f t="shared" si="28"/>
        <v>-0.5390625</v>
      </c>
    </row>
    <row r="343" spans="1:8">
      <c r="A343" s="218" t="s">
        <v>1138</v>
      </c>
      <c r="B343" s="223" t="s">
        <v>1139</v>
      </c>
      <c r="C343" s="223" t="s">
        <v>1140</v>
      </c>
      <c r="D343" s="224">
        <v>250</v>
      </c>
      <c r="E343" s="224">
        <v>250</v>
      </c>
      <c r="F343" s="226">
        <v>285</v>
      </c>
      <c r="G343" s="224">
        <f t="shared" si="29"/>
        <v>35</v>
      </c>
      <c r="H343" s="225">
        <f t="shared" si="28"/>
        <v>0.14000000000000001</v>
      </c>
    </row>
    <row r="344" spans="1:8">
      <c r="A344" s="218" t="s">
        <v>1141</v>
      </c>
      <c r="B344" s="223" t="s">
        <v>1142</v>
      </c>
      <c r="C344" s="223" t="s">
        <v>1143</v>
      </c>
      <c r="D344" s="224">
        <f>SUM(D345:D347)</f>
        <v>1999</v>
      </c>
      <c r="E344" s="224">
        <f t="shared" ref="E344:F344" si="31">SUM(E345:E347)</f>
        <v>1895</v>
      </c>
      <c r="F344" s="224">
        <f t="shared" si="31"/>
        <v>1329</v>
      </c>
      <c r="G344" s="224">
        <f t="shared" si="29"/>
        <v>-566</v>
      </c>
      <c r="H344" s="225">
        <f t="shared" si="28"/>
        <v>-0.29868073878627971</v>
      </c>
    </row>
    <row r="345" spans="1:8">
      <c r="A345" s="218" t="s">
        <v>1144</v>
      </c>
      <c r="B345" s="223" t="s">
        <v>1145</v>
      </c>
      <c r="C345" s="223" t="s">
        <v>1146</v>
      </c>
      <c r="D345" s="224"/>
      <c r="E345" s="224"/>
      <c r="F345" s="226"/>
      <c r="G345" s="224">
        <f t="shared" si="29"/>
        <v>0</v>
      </c>
      <c r="H345" s="225">
        <f t="shared" si="28"/>
        <v>0</v>
      </c>
    </row>
    <row r="346" spans="1:8">
      <c r="A346" s="218" t="s">
        <v>1147</v>
      </c>
      <c r="B346" s="223" t="s">
        <v>1148</v>
      </c>
      <c r="C346" s="223" t="s">
        <v>1149</v>
      </c>
      <c r="D346" s="224">
        <v>1551</v>
      </c>
      <c r="E346" s="224">
        <v>1539</v>
      </c>
      <c r="F346" s="226">
        <v>959</v>
      </c>
      <c r="G346" s="224">
        <f t="shared" si="29"/>
        <v>-580</v>
      </c>
      <c r="H346" s="225">
        <f t="shared" si="28"/>
        <v>-0.37686809616634176</v>
      </c>
    </row>
    <row r="347" spans="1:8">
      <c r="A347" s="218" t="s">
        <v>1150</v>
      </c>
      <c r="B347" s="223" t="s">
        <v>1151</v>
      </c>
      <c r="C347" s="223" t="s">
        <v>1152</v>
      </c>
      <c r="D347" s="224">
        <v>448</v>
      </c>
      <c r="E347" s="224">
        <v>356</v>
      </c>
      <c r="F347" s="226">
        <v>370</v>
      </c>
      <c r="G347" s="224">
        <f t="shared" si="29"/>
        <v>14</v>
      </c>
      <c r="H347" s="225">
        <f t="shared" si="28"/>
        <v>3.9325842696629212E-2</v>
      </c>
    </row>
    <row r="348" spans="1:8">
      <c r="A348" s="218" t="s">
        <v>1153</v>
      </c>
      <c r="B348" s="223" t="s">
        <v>1154</v>
      </c>
      <c r="C348" s="223" t="s">
        <v>1155</v>
      </c>
      <c r="D348" s="224">
        <f>SUM(D349:D355)</f>
        <v>3660</v>
      </c>
      <c r="E348" s="224">
        <f>SUM(E349:E355)</f>
        <v>2476</v>
      </c>
      <c r="F348" s="224">
        <f>SUM(F349:F355)</f>
        <v>1793</v>
      </c>
      <c r="G348" s="224">
        <f t="shared" si="29"/>
        <v>-683</v>
      </c>
      <c r="H348" s="225">
        <f t="shared" si="28"/>
        <v>-0.27584814216478193</v>
      </c>
    </row>
    <row r="349" spans="1:8">
      <c r="A349" s="218" t="s">
        <v>1156</v>
      </c>
      <c r="B349" s="223" t="s">
        <v>1157</v>
      </c>
      <c r="C349" s="223" t="s">
        <v>1158</v>
      </c>
      <c r="D349" s="224">
        <v>426</v>
      </c>
      <c r="E349" s="224">
        <v>377</v>
      </c>
      <c r="F349" s="226">
        <v>461</v>
      </c>
      <c r="G349" s="224">
        <f t="shared" si="29"/>
        <v>84</v>
      </c>
      <c r="H349" s="225">
        <f t="shared" si="28"/>
        <v>0.22281167108753316</v>
      </c>
    </row>
    <row r="350" spans="1:8">
      <c r="A350" s="218" t="s">
        <v>1159</v>
      </c>
      <c r="B350" s="223" t="s">
        <v>1160</v>
      </c>
      <c r="C350" s="223" t="s">
        <v>1161</v>
      </c>
      <c r="D350" s="224">
        <v>130</v>
      </c>
      <c r="E350" s="224">
        <v>122</v>
      </c>
      <c r="F350" s="226">
        <v>108</v>
      </c>
      <c r="G350" s="224">
        <f t="shared" si="29"/>
        <v>-14</v>
      </c>
      <c r="H350" s="225">
        <f t="shared" si="28"/>
        <v>-0.11475409836065574</v>
      </c>
    </row>
    <row r="351" spans="1:8">
      <c r="A351" s="218" t="s">
        <v>1162</v>
      </c>
      <c r="B351" s="223" t="s">
        <v>1163</v>
      </c>
      <c r="C351" s="223" t="s">
        <v>1164</v>
      </c>
      <c r="D351" s="224">
        <v>1833</v>
      </c>
      <c r="E351" s="224">
        <v>777</v>
      </c>
      <c r="F351" s="226">
        <v>447</v>
      </c>
      <c r="G351" s="224">
        <f t="shared" si="29"/>
        <v>-330</v>
      </c>
      <c r="H351" s="225">
        <f t="shared" si="28"/>
        <v>-0.42471042471042469</v>
      </c>
    </row>
    <row r="352" spans="1:8">
      <c r="A352" s="218" t="s">
        <v>1165</v>
      </c>
      <c r="B352" s="223" t="s">
        <v>1166</v>
      </c>
      <c r="C352" s="223" t="s">
        <v>1167</v>
      </c>
      <c r="D352" s="224">
        <v>1</v>
      </c>
      <c r="E352" s="224"/>
      <c r="F352" s="226"/>
      <c r="G352" s="224">
        <f t="shared" si="29"/>
        <v>0</v>
      </c>
      <c r="H352" s="225">
        <f t="shared" si="28"/>
        <v>0</v>
      </c>
    </row>
    <row r="353" spans="1:8">
      <c r="A353" s="218" t="s">
        <v>1168</v>
      </c>
      <c r="B353" s="223" t="s">
        <v>1169</v>
      </c>
      <c r="C353" s="223" t="s">
        <v>1170</v>
      </c>
      <c r="D353" s="224">
        <v>1042</v>
      </c>
      <c r="E353" s="224">
        <v>1000</v>
      </c>
      <c r="F353" s="226">
        <v>714</v>
      </c>
      <c r="G353" s="224">
        <f t="shared" si="29"/>
        <v>-286</v>
      </c>
      <c r="H353" s="225">
        <f t="shared" si="28"/>
        <v>-0.28599999999999998</v>
      </c>
    </row>
    <row r="354" spans="1:8">
      <c r="A354" s="218" t="s">
        <v>1171</v>
      </c>
      <c r="B354" s="223" t="s">
        <v>1172</v>
      </c>
      <c r="C354" s="223" t="s">
        <v>1173</v>
      </c>
      <c r="D354" s="224">
        <v>224</v>
      </c>
      <c r="E354" s="224">
        <v>200</v>
      </c>
      <c r="F354" s="226">
        <v>63</v>
      </c>
      <c r="G354" s="224">
        <f t="shared" si="29"/>
        <v>-137</v>
      </c>
      <c r="H354" s="225">
        <f t="shared" si="28"/>
        <v>-0.68500000000000005</v>
      </c>
    </row>
    <row r="355" spans="1:8">
      <c r="A355" s="218" t="s">
        <v>1174</v>
      </c>
      <c r="B355" s="223" t="s">
        <v>1175</v>
      </c>
      <c r="C355" s="223" t="s">
        <v>1176</v>
      </c>
      <c r="D355" s="224">
        <v>4</v>
      </c>
      <c r="E355" s="224"/>
      <c r="F355" s="226"/>
      <c r="G355" s="224">
        <f t="shared" si="29"/>
        <v>0</v>
      </c>
      <c r="H355" s="225">
        <f t="shared" si="28"/>
        <v>0</v>
      </c>
    </row>
    <row r="356" spans="1:8">
      <c r="A356" s="218" t="s">
        <v>1177</v>
      </c>
      <c r="B356" s="223" t="s">
        <v>1178</v>
      </c>
      <c r="C356" s="223" t="s">
        <v>1179</v>
      </c>
      <c r="D356" s="224">
        <f>SUM(D357:D357)</f>
        <v>223</v>
      </c>
      <c r="E356" s="224">
        <f>SUM(E357:E357)</f>
        <v>0</v>
      </c>
      <c r="F356" s="224">
        <f>SUM(F357:F357)</f>
        <v>6</v>
      </c>
      <c r="G356" s="224">
        <f t="shared" si="29"/>
        <v>6</v>
      </c>
      <c r="H356" s="225">
        <f t="shared" si="28"/>
        <v>0</v>
      </c>
    </row>
    <row r="357" spans="1:8">
      <c r="A357" s="218" t="s">
        <v>1180</v>
      </c>
      <c r="B357" s="223" t="s">
        <v>1181</v>
      </c>
      <c r="C357" s="223" t="s">
        <v>1182</v>
      </c>
      <c r="D357" s="224">
        <v>223</v>
      </c>
      <c r="E357" s="224"/>
      <c r="F357" s="226">
        <v>6</v>
      </c>
      <c r="G357" s="224">
        <f t="shared" si="29"/>
        <v>6</v>
      </c>
      <c r="H357" s="225">
        <f t="shared" si="28"/>
        <v>0</v>
      </c>
    </row>
    <row r="358" spans="1:8">
      <c r="A358" s="218" t="s">
        <v>1183</v>
      </c>
      <c r="B358" s="223" t="s">
        <v>1184</v>
      </c>
      <c r="C358" s="223" t="s">
        <v>1185</v>
      </c>
      <c r="D358" s="224">
        <f>SUM(D359:D360)</f>
        <v>428</v>
      </c>
      <c r="E358" s="224">
        <f>SUM(E359:E360)</f>
        <v>385</v>
      </c>
      <c r="F358" s="224">
        <f>SUM(F359:F360)</f>
        <v>297</v>
      </c>
      <c r="G358" s="224">
        <f t="shared" si="29"/>
        <v>-88</v>
      </c>
      <c r="H358" s="225">
        <f t="shared" si="28"/>
        <v>-0.22857142857142856</v>
      </c>
    </row>
    <row r="359" spans="1:8">
      <c r="A359" s="218" t="s">
        <v>1186</v>
      </c>
      <c r="B359" s="223" t="s">
        <v>1187</v>
      </c>
      <c r="C359" s="223" t="s">
        <v>1188</v>
      </c>
      <c r="D359" s="224">
        <v>151</v>
      </c>
      <c r="E359" s="224">
        <v>135</v>
      </c>
      <c r="F359" s="226">
        <v>67</v>
      </c>
      <c r="G359" s="224">
        <f t="shared" si="29"/>
        <v>-68</v>
      </c>
      <c r="H359" s="225">
        <f t="shared" si="28"/>
        <v>-0.50370370370370365</v>
      </c>
    </row>
    <row r="360" spans="1:8">
      <c r="A360" s="218" t="s">
        <v>1189</v>
      </c>
      <c r="B360" s="223" t="s">
        <v>1190</v>
      </c>
      <c r="C360" s="223" t="s">
        <v>1191</v>
      </c>
      <c r="D360" s="224">
        <v>277</v>
      </c>
      <c r="E360" s="224">
        <v>250</v>
      </c>
      <c r="F360" s="226">
        <v>230</v>
      </c>
      <c r="G360" s="224">
        <f t="shared" si="29"/>
        <v>-20</v>
      </c>
      <c r="H360" s="225">
        <f t="shared" si="28"/>
        <v>-0.08</v>
      </c>
    </row>
    <row r="361" spans="1:8">
      <c r="A361" s="218" t="s">
        <v>1192</v>
      </c>
      <c r="B361" s="223" t="s">
        <v>1193</v>
      </c>
      <c r="C361" s="223" t="s">
        <v>1194</v>
      </c>
      <c r="D361" s="224">
        <f>SUM(D362:D367)</f>
        <v>444</v>
      </c>
      <c r="E361" s="224">
        <f>SUM(E362:E367)</f>
        <v>440</v>
      </c>
      <c r="F361" s="224">
        <f>SUM(F362:F367)</f>
        <v>430</v>
      </c>
      <c r="G361" s="224">
        <f t="shared" si="29"/>
        <v>-10</v>
      </c>
      <c r="H361" s="225">
        <f t="shared" si="28"/>
        <v>-2.2727272727272728E-2</v>
      </c>
    </row>
    <row r="362" spans="1:8">
      <c r="A362" s="218" t="s">
        <v>1195</v>
      </c>
      <c r="B362" s="223" t="s">
        <v>1196</v>
      </c>
      <c r="C362" s="223" t="s">
        <v>266</v>
      </c>
      <c r="D362" s="224">
        <v>382</v>
      </c>
      <c r="E362" s="224">
        <v>385</v>
      </c>
      <c r="F362" s="226">
        <v>308</v>
      </c>
      <c r="G362" s="224">
        <f t="shared" si="29"/>
        <v>-77</v>
      </c>
      <c r="H362" s="225">
        <f t="shared" si="28"/>
        <v>-0.2</v>
      </c>
    </row>
    <row r="363" spans="1:8">
      <c r="A363" s="218" t="s">
        <v>1197</v>
      </c>
      <c r="B363" s="223" t="s">
        <v>1198</v>
      </c>
      <c r="C363" s="223" t="s">
        <v>1199</v>
      </c>
      <c r="D363" s="224">
        <v>4</v>
      </c>
      <c r="E363" s="224">
        <v>5</v>
      </c>
      <c r="F363" s="226"/>
      <c r="G363" s="224">
        <f t="shared" si="29"/>
        <v>-5</v>
      </c>
      <c r="H363" s="225">
        <f t="shared" si="28"/>
        <v>-1</v>
      </c>
    </row>
    <row r="364" spans="1:8">
      <c r="A364" s="218" t="s">
        <v>1200</v>
      </c>
      <c r="B364" s="223" t="s">
        <v>1201</v>
      </c>
      <c r="C364" s="223" t="s">
        <v>1202</v>
      </c>
      <c r="D364" s="224"/>
      <c r="E364" s="224"/>
      <c r="F364" s="226"/>
      <c r="G364" s="224">
        <f t="shared" si="29"/>
        <v>0</v>
      </c>
      <c r="H364" s="225">
        <f t="shared" si="28"/>
        <v>0</v>
      </c>
    </row>
    <row r="365" spans="1:8">
      <c r="A365" s="218" t="s">
        <v>1203</v>
      </c>
      <c r="B365" s="223" t="s">
        <v>1204</v>
      </c>
      <c r="C365" s="223" t="s">
        <v>1205</v>
      </c>
      <c r="D365" s="224"/>
      <c r="E365" s="224"/>
      <c r="F365" s="226"/>
      <c r="G365" s="224">
        <f t="shared" si="29"/>
        <v>0</v>
      </c>
      <c r="H365" s="225">
        <f t="shared" si="28"/>
        <v>0</v>
      </c>
    </row>
    <row r="366" spans="1:8">
      <c r="A366" s="218" t="s">
        <v>1206</v>
      </c>
      <c r="B366" s="223" t="s">
        <v>1207</v>
      </c>
      <c r="C366" s="223" t="s">
        <v>1208</v>
      </c>
      <c r="D366" s="224">
        <v>25</v>
      </c>
      <c r="E366" s="224">
        <v>20</v>
      </c>
      <c r="F366" s="226">
        <v>122</v>
      </c>
      <c r="G366" s="224">
        <f t="shared" si="29"/>
        <v>102</v>
      </c>
      <c r="H366" s="225">
        <f t="shared" si="28"/>
        <v>5.0999999999999996</v>
      </c>
    </row>
    <row r="367" spans="1:8">
      <c r="A367" s="218" t="s">
        <v>1209</v>
      </c>
      <c r="B367" s="223" t="s">
        <v>1210</v>
      </c>
      <c r="C367" s="223" t="s">
        <v>1211</v>
      </c>
      <c r="D367" s="224">
        <v>33</v>
      </c>
      <c r="E367" s="224">
        <v>30</v>
      </c>
      <c r="F367" s="226"/>
      <c r="G367" s="224">
        <f t="shared" si="29"/>
        <v>-30</v>
      </c>
      <c r="H367" s="225">
        <f t="shared" si="28"/>
        <v>-1</v>
      </c>
    </row>
    <row r="368" spans="1:8">
      <c r="A368" s="218">
        <v>201011011</v>
      </c>
      <c r="B368" s="223">
        <v>21011</v>
      </c>
      <c r="C368" s="223" t="s">
        <v>1212</v>
      </c>
      <c r="D368" s="224">
        <f>SUM(D369:D370)</f>
        <v>3271</v>
      </c>
      <c r="E368" s="224">
        <f>SUM(E369:E370)</f>
        <v>3380</v>
      </c>
      <c r="F368" s="224">
        <f>SUM(F369:F370)</f>
        <v>3432</v>
      </c>
      <c r="G368" s="224">
        <f t="shared" si="29"/>
        <v>52</v>
      </c>
      <c r="H368" s="225">
        <f t="shared" si="28"/>
        <v>1.5384615384615385E-2</v>
      </c>
    </row>
    <row r="369" spans="1:8">
      <c r="A369" s="218">
        <v>20101101101</v>
      </c>
      <c r="B369" s="223">
        <v>2101101</v>
      </c>
      <c r="C369" s="223" t="s">
        <v>1213</v>
      </c>
      <c r="D369" s="224">
        <v>1218</v>
      </c>
      <c r="E369" s="224">
        <v>1224</v>
      </c>
      <c r="F369" s="226">
        <v>1256</v>
      </c>
      <c r="G369" s="224">
        <f t="shared" si="29"/>
        <v>32</v>
      </c>
      <c r="H369" s="225">
        <f t="shared" si="28"/>
        <v>2.6143790849673203E-2</v>
      </c>
    </row>
    <row r="370" spans="1:8">
      <c r="A370" s="218">
        <v>20101101102</v>
      </c>
      <c r="B370" s="223">
        <v>2101102</v>
      </c>
      <c r="C370" s="223" t="s">
        <v>1214</v>
      </c>
      <c r="D370" s="224">
        <v>2053</v>
      </c>
      <c r="E370" s="224">
        <v>2156</v>
      </c>
      <c r="F370" s="226">
        <v>2176</v>
      </c>
      <c r="G370" s="224">
        <f t="shared" si="29"/>
        <v>20</v>
      </c>
      <c r="H370" s="225">
        <f t="shared" si="28"/>
        <v>9.2764378478664197E-3</v>
      </c>
    </row>
    <row r="371" spans="1:8">
      <c r="A371" s="218">
        <v>201011012</v>
      </c>
      <c r="B371" s="223">
        <v>21012</v>
      </c>
      <c r="C371" s="223" t="s">
        <v>1215</v>
      </c>
      <c r="D371" s="224">
        <f>SUM(D372:D375)</f>
        <v>526</v>
      </c>
      <c r="E371" s="224">
        <f>SUM(E372:E375)</f>
        <v>542</v>
      </c>
      <c r="F371" s="224">
        <f>SUM(F372:F375)</f>
        <v>528</v>
      </c>
      <c r="G371" s="224">
        <f t="shared" si="29"/>
        <v>-14</v>
      </c>
      <c r="H371" s="225">
        <f t="shared" si="28"/>
        <v>-2.5830258302583026E-2</v>
      </c>
    </row>
    <row r="372" spans="1:8">
      <c r="A372" s="218">
        <v>20101101201</v>
      </c>
      <c r="B372" s="223">
        <v>2101201</v>
      </c>
      <c r="C372" s="223" t="s">
        <v>1216</v>
      </c>
      <c r="D372" s="224">
        <v>526</v>
      </c>
      <c r="E372" s="224">
        <v>542</v>
      </c>
      <c r="F372" s="226"/>
      <c r="G372" s="224">
        <f t="shared" si="29"/>
        <v>-542</v>
      </c>
      <c r="H372" s="225">
        <f t="shared" si="28"/>
        <v>-1</v>
      </c>
    </row>
    <row r="373" spans="1:8">
      <c r="A373" s="218">
        <v>20101101202</v>
      </c>
      <c r="B373" s="223">
        <v>2101202</v>
      </c>
      <c r="C373" s="223" t="s">
        <v>1217</v>
      </c>
      <c r="D373" s="224"/>
      <c r="E373" s="224"/>
      <c r="F373" s="226">
        <v>528</v>
      </c>
      <c r="G373" s="224">
        <f t="shared" si="29"/>
        <v>528</v>
      </c>
      <c r="H373" s="225">
        <f t="shared" si="28"/>
        <v>0</v>
      </c>
    </row>
    <row r="374" spans="1:8">
      <c r="A374" s="218">
        <v>20101101203</v>
      </c>
      <c r="B374" s="223">
        <v>2101203</v>
      </c>
      <c r="C374" s="223" t="s">
        <v>1218</v>
      </c>
      <c r="D374" s="224"/>
      <c r="E374" s="224"/>
      <c r="F374" s="226"/>
      <c r="G374" s="224">
        <f t="shared" si="29"/>
        <v>0</v>
      </c>
      <c r="H374" s="225">
        <f t="shared" si="28"/>
        <v>0</v>
      </c>
    </row>
    <row r="375" spans="1:8">
      <c r="A375" s="218">
        <v>20101101204</v>
      </c>
      <c r="B375" s="223">
        <v>2101204</v>
      </c>
      <c r="C375" s="223" t="s">
        <v>1219</v>
      </c>
      <c r="D375" s="224"/>
      <c r="E375" s="224"/>
      <c r="F375" s="226"/>
      <c r="G375" s="224">
        <f t="shared" si="29"/>
        <v>0</v>
      </c>
      <c r="H375" s="225">
        <f t="shared" si="28"/>
        <v>0</v>
      </c>
    </row>
    <row r="376" spans="1:8">
      <c r="A376" s="218">
        <v>201011013</v>
      </c>
      <c r="B376" s="223">
        <v>21013</v>
      </c>
      <c r="C376" s="223" t="s">
        <v>1220</v>
      </c>
      <c r="D376" s="224">
        <f>SUM(D377:D378)</f>
        <v>221</v>
      </c>
      <c r="E376" s="224">
        <f>SUM(E377:E378)</f>
        <v>421</v>
      </c>
      <c r="F376" s="224">
        <f>F377+F378</f>
        <v>579</v>
      </c>
      <c r="G376" s="224">
        <f t="shared" si="29"/>
        <v>158</v>
      </c>
      <c r="H376" s="225">
        <f t="shared" si="28"/>
        <v>0.37529691211401423</v>
      </c>
    </row>
    <row r="377" spans="1:8">
      <c r="A377" s="218">
        <v>20101101301</v>
      </c>
      <c r="B377" s="223">
        <v>2101301</v>
      </c>
      <c r="C377" s="223" t="s">
        <v>1221</v>
      </c>
      <c r="D377" s="224">
        <v>144</v>
      </c>
      <c r="E377" s="224">
        <v>351</v>
      </c>
      <c r="F377" s="226">
        <v>557</v>
      </c>
      <c r="G377" s="224">
        <f t="shared" si="29"/>
        <v>206</v>
      </c>
      <c r="H377" s="225">
        <f t="shared" si="28"/>
        <v>0.58689458689458684</v>
      </c>
    </row>
    <row r="378" spans="1:8">
      <c r="A378" s="218"/>
      <c r="B378" s="223">
        <v>2100399</v>
      </c>
      <c r="C378" s="223" t="s">
        <v>1877</v>
      </c>
      <c r="D378" s="224">
        <v>77</v>
      </c>
      <c r="E378" s="224">
        <v>70</v>
      </c>
      <c r="F378" s="226">
        <v>22</v>
      </c>
      <c r="G378" s="224">
        <f t="shared" si="29"/>
        <v>-48</v>
      </c>
      <c r="H378" s="225">
        <f t="shared" si="28"/>
        <v>-0.68571428571428572</v>
      </c>
    </row>
    <row r="379" spans="1:8">
      <c r="A379" s="218">
        <v>201011014</v>
      </c>
      <c r="B379" s="223">
        <v>21014</v>
      </c>
      <c r="C379" s="223" t="s">
        <v>1222</v>
      </c>
      <c r="D379" s="224">
        <f>SUM(D380:D380)</f>
        <v>41</v>
      </c>
      <c r="E379" s="224">
        <f>SUM(E380:E380)</f>
        <v>40</v>
      </c>
      <c r="F379" s="224">
        <f>SUM(F380:F380)</f>
        <v>0</v>
      </c>
      <c r="G379" s="224">
        <f t="shared" si="29"/>
        <v>-40</v>
      </c>
      <c r="H379" s="225">
        <f t="shared" si="28"/>
        <v>-1</v>
      </c>
    </row>
    <row r="380" spans="1:8">
      <c r="A380" s="218">
        <v>20101101401</v>
      </c>
      <c r="B380" s="223">
        <v>2101401</v>
      </c>
      <c r="C380" s="223" t="s">
        <v>1223</v>
      </c>
      <c r="D380" s="224">
        <v>41</v>
      </c>
      <c r="E380" s="224">
        <v>40</v>
      </c>
      <c r="F380" s="226"/>
      <c r="G380" s="224">
        <f t="shared" si="29"/>
        <v>-40</v>
      </c>
      <c r="H380" s="225">
        <f t="shared" si="28"/>
        <v>-1</v>
      </c>
    </row>
    <row r="381" spans="1:8">
      <c r="A381" s="218" t="s">
        <v>1224</v>
      </c>
      <c r="B381" s="223" t="s">
        <v>1225</v>
      </c>
      <c r="C381" s="223" t="s">
        <v>1226</v>
      </c>
      <c r="D381" s="224">
        <f>D382</f>
        <v>31</v>
      </c>
      <c r="E381" s="224">
        <f t="shared" ref="E381:F381" si="32">E382</f>
        <v>30</v>
      </c>
      <c r="F381" s="224">
        <f t="shared" si="32"/>
        <v>33</v>
      </c>
      <c r="G381" s="224">
        <f t="shared" si="29"/>
        <v>3</v>
      </c>
      <c r="H381" s="225">
        <f t="shared" si="28"/>
        <v>0.1</v>
      </c>
    </row>
    <row r="382" spans="1:8">
      <c r="A382" s="218" t="s">
        <v>1227</v>
      </c>
      <c r="B382" s="223" t="s">
        <v>1228</v>
      </c>
      <c r="C382" s="223" t="s">
        <v>1229</v>
      </c>
      <c r="D382" s="224">
        <v>31</v>
      </c>
      <c r="E382" s="224">
        <v>30</v>
      </c>
      <c r="F382" s="226">
        <v>33</v>
      </c>
      <c r="G382" s="224">
        <f t="shared" si="29"/>
        <v>3</v>
      </c>
      <c r="H382" s="225">
        <f t="shared" si="28"/>
        <v>0.1</v>
      </c>
    </row>
    <row r="383" spans="1:8">
      <c r="A383" s="218" t="s">
        <v>1230</v>
      </c>
      <c r="B383" s="219" t="s">
        <v>1231</v>
      </c>
      <c r="C383" s="219" t="s">
        <v>1232</v>
      </c>
      <c r="D383" s="221">
        <f>SUM(D384,D388,D390,D395,D399,D402,D406,D408,,D416,D410,D414,D418)</f>
        <v>2476</v>
      </c>
      <c r="E383" s="221">
        <f t="shared" ref="E383:F383" si="33">SUM(E384,E388,E390,E395,E399,E402,E406,E408,,E416,E410,E414,E418)</f>
        <v>2289</v>
      </c>
      <c r="F383" s="221">
        <f t="shared" si="33"/>
        <v>3259</v>
      </c>
      <c r="G383" s="221">
        <f t="shared" si="29"/>
        <v>970</v>
      </c>
      <c r="H383" s="222">
        <f t="shared" si="28"/>
        <v>0.42376583660987333</v>
      </c>
    </row>
    <row r="384" spans="1:8">
      <c r="A384" s="218" t="s">
        <v>1233</v>
      </c>
      <c r="B384" s="223" t="s">
        <v>1234</v>
      </c>
      <c r="C384" s="223" t="s">
        <v>1235</v>
      </c>
      <c r="D384" s="224">
        <f>SUM(D385:D387)</f>
        <v>341</v>
      </c>
      <c r="E384" s="224">
        <f t="shared" ref="E384:F384" si="34">SUM(E385:E387)</f>
        <v>302</v>
      </c>
      <c r="F384" s="224">
        <f t="shared" si="34"/>
        <v>152</v>
      </c>
      <c r="G384" s="224">
        <f t="shared" si="29"/>
        <v>-150</v>
      </c>
      <c r="H384" s="225">
        <f t="shared" si="28"/>
        <v>-0.49668874172185429</v>
      </c>
    </row>
    <row r="385" spans="1:8">
      <c r="A385" s="218" t="s">
        <v>1236</v>
      </c>
      <c r="B385" s="223" t="s">
        <v>1237</v>
      </c>
      <c r="C385" s="223" t="s">
        <v>266</v>
      </c>
      <c r="D385" s="224">
        <v>207</v>
      </c>
      <c r="E385" s="224">
        <v>172</v>
      </c>
      <c r="F385" s="226">
        <v>152</v>
      </c>
      <c r="G385" s="224">
        <f t="shared" si="29"/>
        <v>-20</v>
      </c>
      <c r="H385" s="225">
        <f t="shared" si="28"/>
        <v>-0.11627906976744186</v>
      </c>
    </row>
    <row r="386" spans="1:8">
      <c r="A386" s="218" t="s">
        <v>1238</v>
      </c>
      <c r="B386" s="223" t="s">
        <v>1239</v>
      </c>
      <c r="C386" s="223" t="s">
        <v>1240</v>
      </c>
      <c r="D386" s="224">
        <v>30</v>
      </c>
      <c r="E386" s="224">
        <v>30</v>
      </c>
      <c r="F386" s="226"/>
      <c r="G386" s="224">
        <f t="shared" si="29"/>
        <v>-30</v>
      </c>
      <c r="H386" s="225">
        <f t="shared" si="28"/>
        <v>-1</v>
      </c>
    </row>
    <row r="387" spans="1:8">
      <c r="A387" s="218" t="s">
        <v>1241</v>
      </c>
      <c r="B387" s="223" t="s">
        <v>1242</v>
      </c>
      <c r="C387" s="223" t="s">
        <v>1243</v>
      </c>
      <c r="D387" s="224">
        <v>104</v>
      </c>
      <c r="E387" s="224">
        <v>100</v>
      </c>
      <c r="F387" s="226">
        <v>0</v>
      </c>
      <c r="G387" s="224">
        <f t="shared" si="29"/>
        <v>-100</v>
      </c>
      <c r="H387" s="225">
        <f t="shared" si="28"/>
        <v>-1</v>
      </c>
    </row>
    <row r="388" spans="1:8">
      <c r="A388" s="218" t="s">
        <v>1244</v>
      </c>
      <c r="B388" s="223" t="s">
        <v>1245</v>
      </c>
      <c r="C388" s="223" t="s">
        <v>1246</v>
      </c>
      <c r="D388" s="224">
        <f>SUM(D389:D389)</f>
        <v>168</v>
      </c>
      <c r="E388" s="224">
        <f t="shared" ref="E388:F388" si="35">SUM(E389:E389)</f>
        <v>167</v>
      </c>
      <c r="F388" s="224">
        <f t="shared" si="35"/>
        <v>247</v>
      </c>
      <c r="G388" s="224">
        <f t="shared" si="29"/>
        <v>80</v>
      </c>
      <c r="H388" s="225">
        <f t="shared" si="28"/>
        <v>0.47904191616766467</v>
      </c>
    </row>
    <row r="389" spans="1:8">
      <c r="A389" s="218" t="s">
        <v>1247</v>
      </c>
      <c r="B389" s="223" t="s">
        <v>1248</v>
      </c>
      <c r="C389" s="223" t="s">
        <v>1249</v>
      </c>
      <c r="D389" s="224">
        <v>168</v>
      </c>
      <c r="E389" s="224">
        <v>167</v>
      </c>
      <c r="F389" s="226">
        <v>247</v>
      </c>
      <c r="G389" s="224">
        <f t="shared" si="29"/>
        <v>80</v>
      </c>
      <c r="H389" s="225">
        <f t="shared" si="28"/>
        <v>0.47904191616766467</v>
      </c>
    </row>
    <row r="390" spans="1:8">
      <c r="A390" s="218" t="s">
        <v>1250</v>
      </c>
      <c r="B390" s="223" t="s">
        <v>1251</v>
      </c>
      <c r="C390" s="223" t="s">
        <v>1252</v>
      </c>
      <c r="D390" s="224">
        <f>SUM(D391:D394)</f>
        <v>340</v>
      </c>
      <c r="E390" s="224">
        <f t="shared" ref="E390:F390" si="36">SUM(E391:E394)</f>
        <v>200</v>
      </c>
      <c r="F390" s="224">
        <f t="shared" si="36"/>
        <v>2003</v>
      </c>
      <c r="G390" s="224">
        <f t="shared" si="29"/>
        <v>1803</v>
      </c>
      <c r="H390" s="225">
        <f t="shared" si="28"/>
        <v>9.0150000000000006</v>
      </c>
    </row>
    <row r="391" spans="1:8">
      <c r="A391" s="218"/>
      <c r="B391" s="223">
        <v>2110301</v>
      </c>
      <c r="C391" s="223" t="s">
        <v>1895</v>
      </c>
      <c r="D391" s="224"/>
      <c r="E391" s="224"/>
      <c r="F391" s="224">
        <v>280</v>
      </c>
      <c r="G391" s="224">
        <f t="shared" si="29"/>
        <v>280</v>
      </c>
      <c r="H391" s="225">
        <f t="shared" ref="H391:H457" si="37">IFERROR(G391/E391,)</f>
        <v>0</v>
      </c>
    </row>
    <row r="392" spans="1:8">
      <c r="A392" s="218" t="s">
        <v>1253</v>
      </c>
      <c r="B392" s="223" t="s">
        <v>1254</v>
      </c>
      <c r="C392" s="223" t="s">
        <v>1255</v>
      </c>
      <c r="D392" s="224">
        <v>309</v>
      </c>
      <c r="E392" s="224">
        <v>200</v>
      </c>
      <c r="F392" s="226">
        <v>1253</v>
      </c>
      <c r="G392" s="224">
        <f t="shared" ref="G392:G458" si="38">F392-E392</f>
        <v>1053</v>
      </c>
      <c r="H392" s="225">
        <f t="shared" si="37"/>
        <v>5.2649999999999997</v>
      </c>
    </row>
    <row r="393" spans="1:8">
      <c r="A393" s="218" t="s">
        <v>1256</v>
      </c>
      <c r="B393" s="223" t="s">
        <v>1257</v>
      </c>
      <c r="C393" s="223" t="s">
        <v>1258</v>
      </c>
      <c r="D393" s="224">
        <v>31</v>
      </c>
      <c r="E393" s="224"/>
      <c r="F393" s="226">
        <v>434</v>
      </c>
      <c r="G393" s="224">
        <f t="shared" si="38"/>
        <v>434</v>
      </c>
      <c r="H393" s="225">
        <f t="shared" si="37"/>
        <v>0</v>
      </c>
    </row>
    <row r="394" spans="1:8">
      <c r="A394" s="218" t="s">
        <v>1259</v>
      </c>
      <c r="B394" s="223" t="s">
        <v>1260</v>
      </c>
      <c r="C394" s="223" t="s">
        <v>1261</v>
      </c>
      <c r="D394" s="224"/>
      <c r="E394" s="224"/>
      <c r="F394" s="226">
        <v>36</v>
      </c>
      <c r="G394" s="224">
        <f t="shared" si="38"/>
        <v>36</v>
      </c>
      <c r="H394" s="225">
        <f t="shared" si="37"/>
        <v>0</v>
      </c>
    </row>
    <row r="395" spans="1:8">
      <c r="A395" s="218" t="s">
        <v>1262</v>
      </c>
      <c r="B395" s="223" t="s">
        <v>1263</v>
      </c>
      <c r="C395" s="223" t="s">
        <v>1264</v>
      </c>
      <c r="D395" s="224">
        <f>SUM(D396:D398)</f>
        <v>826</v>
      </c>
      <c r="E395" s="224">
        <f t="shared" ref="E395:F395" si="39">SUM(E396:E398)</f>
        <v>810</v>
      </c>
      <c r="F395" s="224">
        <f t="shared" si="39"/>
        <v>77</v>
      </c>
      <c r="G395" s="224">
        <f t="shared" si="38"/>
        <v>-733</v>
      </c>
      <c r="H395" s="225">
        <f t="shared" si="37"/>
        <v>-0.90493827160493823</v>
      </c>
    </row>
    <row r="396" spans="1:8">
      <c r="A396" s="218" t="s">
        <v>1265</v>
      </c>
      <c r="B396" s="223" t="s">
        <v>1266</v>
      </c>
      <c r="C396" s="223" t="s">
        <v>1267</v>
      </c>
      <c r="D396" s="224">
        <v>250</v>
      </c>
      <c r="E396" s="224">
        <v>250</v>
      </c>
      <c r="F396" s="226"/>
      <c r="G396" s="224">
        <f t="shared" si="38"/>
        <v>-250</v>
      </c>
      <c r="H396" s="225">
        <f t="shared" si="37"/>
        <v>-1</v>
      </c>
    </row>
    <row r="397" spans="1:8">
      <c r="A397" s="218" t="s">
        <v>1268</v>
      </c>
      <c r="B397" s="223" t="s">
        <v>1269</v>
      </c>
      <c r="C397" s="223" t="s">
        <v>1270</v>
      </c>
      <c r="D397" s="224">
        <v>364</v>
      </c>
      <c r="E397" s="224">
        <v>360</v>
      </c>
      <c r="F397" s="226">
        <v>25</v>
      </c>
      <c r="G397" s="224">
        <f t="shared" si="38"/>
        <v>-335</v>
      </c>
      <c r="H397" s="225">
        <f t="shared" si="37"/>
        <v>-0.93055555555555558</v>
      </c>
    </row>
    <row r="398" spans="1:8">
      <c r="A398" s="218"/>
      <c r="B398" s="223">
        <v>2110499</v>
      </c>
      <c r="C398" s="223" t="s">
        <v>1878</v>
      </c>
      <c r="D398" s="224">
        <v>212</v>
      </c>
      <c r="E398" s="224">
        <v>200</v>
      </c>
      <c r="F398" s="226">
        <v>52</v>
      </c>
      <c r="G398" s="224">
        <f t="shared" si="38"/>
        <v>-148</v>
      </c>
      <c r="H398" s="225">
        <f t="shared" si="37"/>
        <v>-0.74</v>
      </c>
    </row>
    <row r="399" spans="1:8">
      <c r="A399" s="218" t="s">
        <v>1271</v>
      </c>
      <c r="B399" s="223" t="s">
        <v>1272</v>
      </c>
      <c r="C399" s="223" t="s">
        <v>1273</v>
      </c>
      <c r="D399" s="224">
        <f>SUM(D400:D401)</f>
        <v>61</v>
      </c>
      <c r="E399" s="224">
        <f t="shared" ref="E399:F399" si="40">SUM(E400:E401)</f>
        <v>55</v>
      </c>
      <c r="F399" s="224">
        <f t="shared" si="40"/>
        <v>418</v>
      </c>
      <c r="G399" s="224">
        <f t="shared" si="38"/>
        <v>363</v>
      </c>
      <c r="H399" s="225">
        <f t="shared" si="37"/>
        <v>6.6</v>
      </c>
    </row>
    <row r="400" spans="1:8">
      <c r="A400" s="218" t="s">
        <v>1274</v>
      </c>
      <c r="B400" s="223" t="s">
        <v>1275</v>
      </c>
      <c r="C400" s="223" t="s">
        <v>1276</v>
      </c>
      <c r="D400" s="224">
        <v>33</v>
      </c>
      <c r="E400" s="224">
        <v>30</v>
      </c>
      <c r="F400" s="226">
        <v>381</v>
      </c>
      <c r="G400" s="224">
        <f t="shared" si="38"/>
        <v>351</v>
      </c>
      <c r="H400" s="225">
        <f t="shared" si="37"/>
        <v>11.7</v>
      </c>
    </row>
    <row r="401" spans="1:8">
      <c r="A401" s="218"/>
      <c r="B401" s="223">
        <v>2110599</v>
      </c>
      <c r="C401" s="223" t="s">
        <v>1879</v>
      </c>
      <c r="D401" s="224">
        <v>28</v>
      </c>
      <c r="E401" s="224">
        <v>25</v>
      </c>
      <c r="F401" s="226">
        <v>37</v>
      </c>
      <c r="G401" s="224">
        <f t="shared" si="38"/>
        <v>12</v>
      </c>
      <c r="H401" s="225">
        <f t="shared" si="37"/>
        <v>0.48</v>
      </c>
    </row>
    <row r="402" spans="1:8">
      <c r="A402" s="218" t="s">
        <v>1277</v>
      </c>
      <c r="B402" s="223" t="s">
        <v>1278</v>
      </c>
      <c r="C402" s="223" t="s">
        <v>1279</v>
      </c>
      <c r="D402" s="224">
        <f>SUM(D403:D405)</f>
        <v>0</v>
      </c>
      <c r="E402" s="224">
        <f t="shared" ref="E402:F402" si="41">SUM(E403:E405)</f>
        <v>0</v>
      </c>
      <c r="F402" s="224">
        <f t="shared" si="41"/>
        <v>260</v>
      </c>
      <c r="G402" s="224">
        <f t="shared" si="38"/>
        <v>260</v>
      </c>
      <c r="H402" s="225">
        <f t="shared" si="37"/>
        <v>0</v>
      </c>
    </row>
    <row r="403" spans="1:8">
      <c r="A403" s="218" t="s">
        <v>1280</v>
      </c>
      <c r="B403" s="223" t="s">
        <v>1281</v>
      </c>
      <c r="C403" s="223" t="s">
        <v>1282</v>
      </c>
      <c r="D403" s="224"/>
      <c r="E403" s="224"/>
      <c r="F403" s="226">
        <v>61</v>
      </c>
      <c r="G403" s="224">
        <f t="shared" si="38"/>
        <v>61</v>
      </c>
      <c r="H403" s="225">
        <f t="shared" si="37"/>
        <v>0</v>
      </c>
    </row>
    <row r="404" spans="1:8">
      <c r="A404" s="218"/>
      <c r="B404" s="223">
        <v>2110605</v>
      </c>
      <c r="C404" s="223" t="s">
        <v>1896</v>
      </c>
      <c r="D404" s="224"/>
      <c r="E404" s="224"/>
      <c r="F404" s="226">
        <v>16</v>
      </c>
      <c r="G404" s="224">
        <f t="shared" si="38"/>
        <v>16</v>
      </c>
      <c r="H404" s="225">
        <f t="shared" si="37"/>
        <v>0</v>
      </c>
    </row>
    <row r="405" spans="1:8">
      <c r="A405" s="218" t="s">
        <v>1283</v>
      </c>
      <c r="B405" s="223" t="s">
        <v>1284</v>
      </c>
      <c r="C405" s="223" t="s">
        <v>1285</v>
      </c>
      <c r="D405" s="224"/>
      <c r="E405" s="224"/>
      <c r="F405" s="226">
        <v>183</v>
      </c>
      <c r="G405" s="224">
        <f t="shared" si="38"/>
        <v>183</v>
      </c>
      <c r="H405" s="225">
        <f t="shared" si="37"/>
        <v>0</v>
      </c>
    </row>
    <row r="406" spans="1:8">
      <c r="A406" s="218"/>
      <c r="B406" s="223">
        <v>21107</v>
      </c>
      <c r="C406" s="223" t="s">
        <v>1897</v>
      </c>
      <c r="D406" s="224">
        <f>SUM(D407)</f>
        <v>0</v>
      </c>
      <c r="E406" s="224">
        <f t="shared" ref="E406:F406" si="42">SUM(E407)</f>
        <v>0</v>
      </c>
      <c r="F406" s="224">
        <f t="shared" si="42"/>
        <v>50</v>
      </c>
      <c r="G406" s="224">
        <f t="shared" si="38"/>
        <v>50</v>
      </c>
      <c r="H406" s="225">
        <f t="shared" si="37"/>
        <v>0</v>
      </c>
    </row>
    <row r="407" spans="1:8">
      <c r="A407" s="218"/>
      <c r="B407" s="223">
        <v>2110799</v>
      </c>
      <c r="C407" s="223" t="s">
        <v>1898</v>
      </c>
      <c r="D407" s="224"/>
      <c r="E407" s="224"/>
      <c r="F407" s="226">
        <v>50</v>
      </c>
      <c r="G407" s="224">
        <f t="shared" si="38"/>
        <v>50</v>
      </c>
      <c r="H407" s="225">
        <f t="shared" si="37"/>
        <v>0</v>
      </c>
    </row>
    <row r="408" spans="1:8">
      <c r="A408" s="218" t="s">
        <v>1286</v>
      </c>
      <c r="B408" s="223" t="s">
        <v>1287</v>
      </c>
      <c r="C408" s="223" t="s">
        <v>1852</v>
      </c>
      <c r="D408" s="224">
        <f>SUM(D409)</f>
        <v>532</v>
      </c>
      <c r="E408" s="224">
        <f t="shared" ref="E408:F408" si="43">SUM(E409)</f>
        <v>600</v>
      </c>
      <c r="F408" s="224">
        <f t="shared" si="43"/>
        <v>0</v>
      </c>
      <c r="G408" s="224">
        <f t="shared" si="38"/>
        <v>-600</v>
      </c>
      <c r="H408" s="225">
        <f t="shared" si="37"/>
        <v>-1</v>
      </c>
    </row>
    <row r="409" spans="1:8">
      <c r="A409" s="218"/>
      <c r="B409" s="223">
        <v>211101</v>
      </c>
      <c r="C409" s="223" t="s">
        <v>1853</v>
      </c>
      <c r="D409" s="224">
        <v>532</v>
      </c>
      <c r="E409" s="224">
        <v>600</v>
      </c>
      <c r="F409" s="226">
        <v>0</v>
      </c>
      <c r="G409" s="224">
        <f t="shared" si="38"/>
        <v>-600</v>
      </c>
      <c r="H409" s="225">
        <f t="shared" si="37"/>
        <v>-1</v>
      </c>
    </row>
    <row r="410" spans="1:8">
      <c r="A410" s="218"/>
      <c r="B410" s="223">
        <v>21111</v>
      </c>
      <c r="C410" s="223" t="s">
        <v>1854</v>
      </c>
      <c r="D410" s="226">
        <f t="shared" ref="D410:E410" si="44">SUM(D412:D413)</f>
        <v>130</v>
      </c>
      <c r="E410" s="226">
        <f t="shared" si="44"/>
        <v>100</v>
      </c>
      <c r="F410" s="226">
        <f>F411+F412+F413</f>
        <v>30</v>
      </c>
      <c r="G410" s="224">
        <f t="shared" si="38"/>
        <v>-70</v>
      </c>
      <c r="H410" s="225">
        <f t="shared" si="37"/>
        <v>-0.7</v>
      </c>
    </row>
    <row r="411" spans="1:8">
      <c r="A411" s="218"/>
      <c r="B411" s="223">
        <v>2111101</v>
      </c>
      <c r="C411" s="223" t="s">
        <v>1916</v>
      </c>
      <c r="D411" s="226"/>
      <c r="E411" s="226"/>
      <c r="F411" s="226">
        <v>10</v>
      </c>
      <c r="G411" s="224"/>
      <c r="H411" s="225"/>
    </row>
    <row r="412" spans="1:8">
      <c r="A412" s="218"/>
      <c r="B412" s="223">
        <v>2111102</v>
      </c>
      <c r="C412" s="223" t="s">
        <v>1855</v>
      </c>
      <c r="D412" s="224">
        <v>5</v>
      </c>
      <c r="E412" s="224"/>
      <c r="F412" s="226"/>
      <c r="G412" s="224">
        <f t="shared" si="38"/>
        <v>0</v>
      </c>
      <c r="H412" s="225">
        <f t="shared" si="37"/>
        <v>0</v>
      </c>
    </row>
    <row r="413" spans="1:8">
      <c r="A413" s="218"/>
      <c r="B413" s="223">
        <v>2111103</v>
      </c>
      <c r="C413" s="223" t="s">
        <v>1856</v>
      </c>
      <c r="D413" s="224">
        <v>125</v>
      </c>
      <c r="E413" s="224">
        <v>100</v>
      </c>
      <c r="F413" s="226">
        <v>20</v>
      </c>
      <c r="G413" s="224">
        <f t="shared" si="38"/>
        <v>-80</v>
      </c>
      <c r="H413" s="225">
        <f t="shared" si="37"/>
        <v>-0.8</v>
      </c>
    </row>
    <row r="414" spans="1:8">
      <c r="A414" s="218"/>
      <c r="B414" s="223">
        <v>21112</v>
      </c>
      <c r="C414" s="223" t="s">
        <v>1880</v>
      </c>
      <c r="D414" s="224">
        <f>SUM(D415)</f>
        <v>10</v>
      </c>
      <c r="E414" s="224">
        <f t="shared" ref="E414:F414" si="45">SUM(E415)</f>
        <v>0</v>
      </c>
      <c r="F414" s="224">
        <f t="shared" si="45"/>
        <v>11</v>
      </c>
      <c r="G414" s="224">
        <f t="shared" si="38"/>
        <v>11</v>
      </c>
      <c r="H414" s="225">
        <f t="shared" si="37"/>
        <v>0</v>
      </c>
    </row>
    <row r="415" spans="1:8">
      <c r="A415" s="218"/>
      <c r="B415" s="223">
        <v>2111201</v>
      </c>
      <c r="C415" s="223" t="s">
        <v>1881</v>
      </c>
      <c r="D415" s="224">
        <v>10</v>
      </c>
      <c r="E415" s="224"/>
      <c r="F415" s="226">
        <v>11</v>
      </c>
      <c r="G415" s="224">
        <f t="shared" si="38"/>
        <v>11</v>
      </c>
      <c r="H415" s="225">
        <f t="shared" si="37"/>
        <v>0</v>
      </c>
    </row>
    <row r="416" spans="1:8">
      <c r="A416" s="218"/>
      <c r="B416" s="223">
        <v>211114</v>
      </c>
      <c r="C416" s="223" t="s">
        <v>1899</v>
      </c>
      <c r="D416" s="224">
        <f>SUM(D417)</f>
        <v>0</v>
      </c>
      <c r="E416" s="224">
        <f t="shared" ref="E416:F416" si="46">SUM(E417)</f>
        <v>0</v>
      </c>
      <c r="F416" s="224">
        <f t="shared" si="46"/>
        <v>11</v>
      </c>
      <c r="G416" s="224">
        <f t="shared" si="38"/>
        <v>11</v>
      </c>
      <c r="H416" s="225">
        <f t="shared" si="37"/>
        <v>0</v>
      </c>
    </row>
    <row r="417" spans="1:8">
      <c r="A417" s="218"/>
      <c r="B417" s="223">
        <v>2111499</v>
      </c>
      <c r="C417" s="223" t="s">
        <v>1900</v>
      </c>
      <c r="D417" s="224"/>
      <c r="E417" s="224"/>
      <c r="F417" s="226">
        <v>11</v>
      </c>
      <c r="G417" s="224">
        <f t="shared" si="38"/>
        <v>11</v>
      </c>
      <c r="H417" s="225">
        <f t="shared" si="37"/>
        <v>0</v>
      </c>
    </row>
    <row r="418" spans="1:8">
      <c r="A418" s="218" t="s">
        <v>1288</v>
      </c>
      <c r="B418" s="223" t="s">
        <v>1289</v>
      </c>
      <c r="C418" s="223" t="s">
        <v>1290</v>
      </c>
      <c r="D418" s="224">
        <v>68</v>
      </c>
      <c r="E418" s="224">
        <v>55</v>
      </c>
      <c r="F418" s="226"/>
      <c r="G418" s="224">
        <f t="shared" si="38"/>
        <v>-55</v>
      </c>
      <c r="H418" s="225">
        <f t="shared" si="37"/>
        <v>-1</v>
      </c>
    </row>
    <row r="419" spans="1:8">
      <c r="A419" s="218" t="s">
        <v>1291</v>
      </c>
      <c r="B419" s="219" t="s">
        <v>1292</v>
      </c>
      <c r="C419" s="219" t="s">
        <v>1293</v>
      </c>
      <c r="D419" s="221">
        <f>SUM(D420,D425,D426,D429:D431)</f>
        <v>11382</v>
      </c>
      <c r="E419" s="221">
        <f>SUM(E420,E425,E426,E429:E431)</f>
        <v>5508</v>
      </c>
      <c r="F419" s="221">
        <f>F420+F425+F426+F429+F431</f>
        <v>45584</v>
      </c>
      <c r="G419" s="221">
        <f t="shared" si="38"/>
        <v>40076</v>
      </c>
      <c r="H419" s="222">
        <f t="shared" si="37"/>
        <v>7.2759622367465502</v>
      </c>
    </row>
    <row r="420" spans="1:8">
      <c r="A420" s="218" t="s">
        <v>1294</v>
      </c>
      <c r="B420" s="223" t="s">
        <v>1295</v>
      </c>
      <c r="C420" s="223" t="s">
        <v>1296</v>
      </c>
      <c r="D420" s="224">
        <f>SUM(D421:D424)</f>
        <v>1326</v>
      </c>
      <c r="E420" s="224">
        <f>SUM(E421:E424)</f>
        <v>1508</v>
      </c>
      <c r="F420" s="224">
        <f>SUM(F421:F424)</f>
        <v>1243</v>
      </c>
      <c r="G420" s="224">
        <f t="shared" si="38"/>
        <v>-265</v>
      </c>
      <c r="H420" s="225">
        <f t="shared" si="37"/>
        <v>-0.17572944297082227</v>
      </c>
    </row>
    <row r="421" spans="1:8">
      <c r="A421" s="218" t="s">
        <v>1297</v>
      </c>
      <c r="B421" s="223" t="s">
        <v>1298</v>
      </c>
      <c r="C421" s="223" t="s">
        <v>266</v>
      </c>
      <c r="D421" s="224">
        <v>307</v>
      </c>
      <c r="E421" s="224">
        <v>245</v>
      </c>
      <c r="F421" s="226">
        <v>236</v>
      </c>
      <c r="G421" s="224">
        <f t="shared" si="38"/>
        <v>-9</v>
      </c>
      <c r="H421" s="225">
        <f t="shared" si="37"/>
        <v>-3.6734693877551024E-2</v>
      </c>
    </row>
    <row r="422" spans="1:8">
      <c r="A422" s="218" t="s">
        <v>1299</v>
      </c>
      <c r="B422" s="223" t="s">
        <v>1300</v>
      </c>
      <c r="C422" s="223" t="s">
        <v>269</v>
      </c>
      <c r="D422" s="224"/>
      <c r="E422" s="224">
        <v>13</v>
      </c>
      <c r="F422" s="226">
        <v>1</v>
      </c>
      <c r="G422" s="224">
        <f t="shared" si="38"/>
        <v>-12</v>
      </c>
      <c r="H422" s="225">
        <f t="shared" si="37"/>
        <v>-0.92307692307692313</v>
      </c>
    </row>
    <row r="423" spans="1:8">
      <c r="A423" s="218" t="s">
        <v>1301</v>
      </c>
      <c r="B423" s="223" t="s">
        <v>1302</v>
      </c>
      <c r="C423" s="223" t="s">
        <v>1303</v>
      </c>
      <c r="D423" s="224">
        <v>199</v>
      </c>
      <c r="E423" s="224">
        <v>388</v>
      </c>
      <c r="F423" s="226">
        <v>349</v>
      </c>
      <c r="G423" s="224">
        <f t="shared" si="38"/>
        <v>-39</v>
      </c>
      <c r="H423" s="225">
        <f t="shared" si="37"/>
        <v>-0.10051546391752578</v>
      </c>
    </row>
    <row r="424" spans="1:8">
      <c r="A424" s="218" t="s">
        <v>1304</v>
      </c>
      <c r="B424" s="223" t="s">
        <v>1305</v>
      </c>
      <c r="C424" s="223" t="s">
        <v>1306</v>
      </c>
      <c r="D424" s="224">
        <v>820</v>
      </c>
      <c r="E424" s="224">
        <v>862</v>
      </c>
      <c r="F424" s="226">
        <v>657</v>
      </c>
      <c r="G424" s="224">
        <f t="shared" si="38"/>
        <v>-205</v>
      </c>
      <c r="H424" s="225">
        <f t="shared" si="37"/>
        <v>-0.23781902552204176</v>
      </c>
    </row>
    <row r="425" spans="1:8">
      <c r="A425" s="218" t="s">
        <v>1307</v>
      </c>
      <c r="B425" s="223" t="s">
        <v>1308</v>
      </c>
      <c r="C425" s="223" t="s">
        <v>1309</v>
      </c>
      <c r="D425" s="224">
        <v>115</v>
      </c>
      <c r="E425" s="224">
        <v>0</v>
      </c>
      <c r="F425" s="226">
        <v>0</v>
      </c>
      <c r="G425" s="224">
        <f t="shared" si="38"/>
        <v>0</v>
      </c>
      <c r="H425" s="225">
        <f t="shared" si="37"/>
        <v>0</v>
      </c>
    </row>
    <row r="426" spans="1:8">
      <c r="A426" s="218" t="s">
        <v>1310</v>
      </c>
      <c r="B426" s="223" t="s">
        <v>1311</v>
      </c>
      <c r="C426" s="223" t="s">
        <v>1312</v>
      </c>
      <c r="D426" s="224">
        <f>SUM(D427:D428)</f>
        <v>2906</v>
      </c>
      <c r="E426" s="224">
        <f t="shared" ref="E426:F426" si="47">SUM(E427:E428)</f>
        <v>2700</v>
      </c>
      <c r="F426" s="224">
        <f t="shared" si="47"/>
        <v>1418</v>
      </c>
      <c r="G426" s="224">
        <f t="shared" si="38"/>
        <v>-1282</v>
      </c>
      <c r="H426" s="225">
        <f t="shared" si="37"/>
        <v>-0.4748148148148148</v>
      </c>
    </row>
    <row r="427" spans="1:8">
      <c r="A427" s="218" t="s">
        <v>1313</v>
      </c>
      <c r="B427" s="223" t="s">
        <v>1314</v>
      </c>
      <c r="C427" s="223" t="s">
        <v>1315</v>
      </c>
      <c r="D427" s="224">
        <v>2159</v>
      </c>
      <c r="E427" s="224">
        <v>2000</v>
      </c>
      <c r="F427" s="226">
        <v>559</v>
      </c>
      <c r="G427" s="224">
        <f t="shared" si="38"/>
        <v>-1441</v>
      </c>
      <c r="H427" s="225">
        <f t="shared" si="37"/>
        <v>-0.72050000000000003</v>
      </c>
    </row>
    <row r="428" spans="1:8">
      <c r="A428" s="218" t="s">
        <v>1316</v>
      </c>
      <c r="B428" s="223" t="s">
        <v>1317</v>
      </c>
      <c r="C428" s="223" t="s">
        <v>1318</v>
      </c>
      <c r="D428" s="224">
        <v>747</v>
      </c>
      <c r="E428" s="224">
        <v>700</v>
      </c>
      <c r="F428" s="226">
        <v>859</v>
      </c>
      <c r="G428" s="224">
        <f t="shared" si="38"/>
        <v>159</v>
      </c>
      <c r="H428" s="225">
        <f t="shared" si="37"/>
        <v>0.22714285714285715</v>
      </c>
    </row>
    <row r="429" spans="1:8">
      <c r="A429" s="218" t="s">
        <v>1319</v>
      </c>
      <c r="B429" s="223" t="s">
        <v>1320</v>
      </c>
      <c r="C429" s="223" t="s">
        <v>1321</v>
      </c>
      <c r="D429" s="224">
        <v>950</v>
      </c>
      <c r="E429" s="224">
        <v>950</v>
      </c>
      <c r="F429" s="226">
        <f>F430</f>
        <v>291</v>
      </c>
      <c r="G429" s="224">
        <f t="shared" si="38"/>
        <v>-659</v>
      </c>
      <c r="H429" s="225">
        <f t="shared" si="37"/>
        <v>-0.69368421052631579</v>
      </c>
    </row>
    <row r="430" spans="1:8">
      <c r="A430" s="218"/>
      <c r="B430" s="223">
        <v>2120501</v>
      </c>
      <c r="C430" s="223" t="s">
        <v>1917</v>
      </c>
      <c r="D430" s="224"/>
      <c r="E430" s="224"/>
      <c r="F430" s="226">
        <v>291</v>
      </c>
      <c r="G430" s="224"/>
      <c r="H430" s="225"/>
    </row>
    <row r="431" spans="1:8">
      <c r="A431" s="218" t="s">
        <v>1322</v>
      </c>
      <c r="B431" s="223" t="s">
        <v>1323</v>
      </c>
      <c r="C431" s="223" t="s">
        <v>1324</v>
      </c>
      <c r="D431" s="224">
        <v>6085</v>
      </c>
      <c r="E431" s="224">
        <v>350</v>
      </c>
      <c r="F431" s="226">
        <f>F432</f>
        <v>42632</v>
      </c>
      <c r="G431" s="224">
        <f t="shared" si="38"/>
        <v>42282</v>
      </c>
      <c r="H431" s="225">
        <f t="shared" si="37"/>
        <v>120.80571428571429</v>
      </c>
    </row>
    <row r="432" spans="1:8">
      <c r="A432" s="218"/>
      <c r="B432" s="223">
        <v>2129999</v>
      </c>
      <c r="C432" s="223" t="s">
        <v>1918</v>
      </c>
      <c r="D432" s="224"/>
      <c r="E432" s="224"/>
      <c r="F432" s="226">
        <v>42632</v>
      </c>
      <c r="G432" s="224"/>
      <c r="H432" s="225"/>
    </row>
    <row r="433" spans="1:8">
      <c r="A433" s="218" t="s">
        <v>1325</v>
      </c>
      <c r="B433" s="219" t="s">
        <v>1326</v>
      </c>
      <c r="C433" s="219" t="s">
        <v>1327</v>
      </c>
      <c r="D433" s="221">
        <f>SUM(D434,D454,D467,D483,D491,D495,D498,D502)</f>
        <v>13422</v>
      </c>
      <c r="E433" s="221">
        <f>SUM(E434,E454,E467,E483,E491,E495,E498,E502)</f>
        <v>16807</v>
      </c>
      <c r="F433" s="221">
        <f>SUM(F434,F454,F467,F483,F491,F495,F498,F502)</f>
        <v>8940</v>
      </c>
      <c r="G433" s="221">
        <f t="shared" si="38"/>
        <v>-7867</v>
      </c>
      <c r="H433" s="222">
        <f t="shared" si="37"/>
        <v>-0.46807877670018444</v>
      </c>
    </row>
    <row r="434" spans="1:8">
      <c r="A434" s="218" t="s">
        <v>1328</v>
      </c>
      <c r="B434" s="223" t="s">
        <v>1329</v>
      </c>
      <c r="C434" s="223" t="s">
        <v>1330</v>
      </c>
      <c r="D434" s="224">
        <f>SUM(D435:D453)</f>
        <v>5491</v>
      </c>
      <c r="E434" s="224">
        <f>SUM(E435:E453)</f>
        <v>5376</v>
      </c>
      <c r="F434" s="224">
        <f>SUM(F435:F453)</f>
        <v>3447</v>
      </c>
      <c r="G434" s="224">
        <f t="shared" si="38"/>
        <v>-1929</v>
      </c>
      <c r="H434" s="225">
        <f t="shared" si="37"/>
        <v>-0.3588169642857143</v>
      </c>
    </row>
    <row r="435" spans="1:8">
      <c r="A435" s="218" t="s">
        <v>1331</v>
      </c>
      <c r="B435" s="223" t="s">
        <v>1332</v>
      </c>
      <c r="C435" s="223" t="s">
        <v>266</v>
      </c>
      <c r="D435" s="224">
        <v>229</v>
      </c>
      <c r="E435" s="224">
        <v>207</v>
      </c>
      <c r="F435" s="226">
        <v>185</v>
      </c>
      <c r="G435" s="224">
        <f t="shared" si="38"/>
        <v>-22</v>
      </c>
      <c r="H435" s="225">
        <f t="shared" si="37"/>
        <v>-0.10628019323671498</v>
      </c>
    </row>
    <row r="436" spans="1:8">
      <c r="A436" s="218" t="s">
        <v>1333</v>
      </c>
      <c r="B436" s="223" t="s">
        <v>1334</v>
      </c>
      <c r="C436" s="223" t="s">
        <v>283</v>
      </c>
      <c r="D436" s="224">
        <v>2904</v>
      </c>
      <c r="E436" s="224">
        <v>3142</v>
      </c>
      <c r="F436" s="226">
        <v>2616</v>
      </c>
      <c r="G436" s="224">
        <f t="shared" si="38"/>
        <v>-526</v>
      </c>
      <c r="H436" s="225">
        <f t="shared" si="37"/>
        <v>-0.16740929344366645</v>
      </c>
    </row>
    <row r="437" spans="1:8">
      <c r="A437" s="218" t="s">
        <v>1335</v>
      </c>
      <c r="B437" s="223" t="s">
        <v>1336</v>
      </c>
      <c r="C437" s="223" t="s">
        <v>1337</v>
      </c>
      <c r="D437" s="224"/>
      <c r="E437" s="224"/>
      <c r="F437" s="226"/>
      <c r="G437" s="224">
        <f t="shared" si="38"/>
        <v>0</v>
      </c>
      <c r="H437" s="225">
        <f t="shared" si="37"/>
        <v>0</v>
      </c>
    </row>
    <row r="438" spans="1:8">
      <c r="A438" s="218" t="s">
        <v>1338</v>
      </c>
      <c r="B438" s="223" t="s">
        <v>1339</v>
      </c>
      <c r="C438" s="223" t="s">
        <v>1340</v>
      </c>
      <c r="D438" s="224">
        <v>667</v>
      </c>
      <c r="E438" s="224">
        <v>400</v>
      </c>
      <c r="F438" s="226">
        <v>58</v>
      </c>
      <c r="G438" s="224">
        <f t="shared" si="38"/>
        <v>-342</v>
      </c>
      <c r="H438" s="225">
        <f t="shared" si="37"/>
        <v>-0.85499999999999998</v>
      </c>
    </row>
    <row r="439" spans="1:8">
      <c r="A439" s="218" t="s">
        <v>1341</v>
      </c>
      <c r="B439" s="223" t="s">
        <v>1342</v>
      </c>
      <c r="C439" s="223" t="s">
        <v>1343</v>
      </c>
      <c r="D439" s="224">
        <v>56</v>
      </c>
      <c r="E439" s="224">
        <v>102</v>
      </c>
      <c r="F439" s="226">
        <v>160</v>
      </c>
      <c r="G439" s="224">
        <f t="shared" si="38"/>
        <v>58</v>
      </c>
      <c r="H439" s="225">
        <f t="shared" si="37"/>
        <v>0.56862745098039214</v>
      </c>
    </row>
    <row r="440" spans="1:8">
      <c r="A440" s="218" t="s">
        <v>1344</v>
      </c>
      <c r="B440" s="223" t="s">
        <v>1345</v>
      </c>
      <c r="C440" s="223" t="s">
        <v>1346</v>
      </c>
      <c r="D440" s="224">
        <v>112</v>
      </c>
      <c r="E440" s="224">
        <v>100</v>
      </c>
      <c r="F440" s="226">
        <v>8</v>
      </c>
      <c r="G440" s="224">
        <f t="shared" si="38"/>
        <v>-92</v>
      </c>
      <c r="H440" s="225">
        <f t="shared" si="37"/>
        <v>-0.92</v>
      </c>
    </row>
    <row r="441" spans="1:8">
      <c r="A441" s="218" t="s">
        <v>1347</v>
      </c>
      <c r="B441" s="223" t="s">
        <v>1348</v>
      </c>
      <c r="C441" s="223" t="s">
        <v>1349</v>
      </c>
      <c r="D441" s="224">
        <v>10</v>
      </c>
      <c r="E441" s="224"/>
      <c r="F441" s="226">
        <v>15</v>
      </c>
      <c r="G441" s="224">
        <f t="shared" si="38"/>
        <v>15</v>
      </c>
      <c r="H441" s="225">
        <f t="shared" si="37"/>
        <v>0</v>
      </c>
    </row>
    <row r="442" spans="1:8">
      <c r="A442" s="218" t="s">
        <v>1350</v>
      </c>
      <c r="B442" s="223" t="s">
        <v>1351</v>
      </c>
      <c r="C442" s="223" t="s">
        <v>1352</v>
      </c>
      <c r="D442" s="224"/>
      <c r="E442" s="224"/>
      <c r="F442" s="226"/>
      <c r="G442" s="224">
        <f t="shared" si="38"/>
        <v>0</v>
      </c>
      <c r="H442" s="225">
        <f t="shared" si="37"/>
        <v>0</v>
      </c>
    </row>
    <row r="443" spans="1:8">
      <c r="A443" s="218" t="s">
        <v>1353</v>
      </c>
      <c r="B443" s="223" t="s">
        <v>1354</v>
      </c>
      <c r="C443" s="223" t="s">
        <v>1355</v>
      </c>
      <c r="D443" s="224">
        <v>121</v>
      </c>
      <c r="E443" s="224">
        <v>100</v>
      </c>
      <c r="F443" s="226">
        <v>2</v>
      </c>
      <c r="G443" s="224">
        <f t="shared" si="38"/>
        <v>-98</v>
      </c>
      <c r="H443" s="225">
        <f t="shared" si="37"/>
        <v>-0.98</v>
      </c>
    </row>
    <row r="444" spans="1:8">
      <c r="A444" s="218" t="s">
        <v>1356</v>
      </c>
      <c r="B444" s="223" t="s">
        <v>1357</v>
      </c>
      <c r="C444" s="223" t="s">
        <v>1358</v>
      </c>
      <c r="D444" s="224"/>
      <c r="E444" s="224"/>
      <c r="F444" s="226">
        <v>13</v>
      </c>
      <c r="G444" s="224">
        <f t="shared" si="38"/>
        <v>13</v>
      </c>
      <c r="H444" s="225">
        <f t="shared" si="37"/>
        <v>0</v>
      </c>
    </row>
    <row r="445" spans="1:8">
      <c r="A445" s="218" t="s">
        <v>1359</v>
      </c>
      <c r="B445" s="223" t="s">
        <v>1360</v>
      </c>
      <c r="C445" s="223" t="s">
        <v>1361</v>
      </c>
      <c r="D445" s="224">
        <v>22</v>
      </c>
      <c r="E445" s="224">
        <v>20</v>
      </c>
      <c r="F445" s="226">
        <v>18</v>
      </c>
      <c r="G445" s="224">
        <f t="shared" si="38"/>
        <v>-2</v>
      </c>
      <c r="H445" s="225">
        <f t="shared" si="37"/>
        <v>-0.1</v>
      </c>
    </row>
    <row r="446" spans="1:8">
      <c r="A446" s="218" t="s">
        <v>1362</v>
      </c>
      <c r="B446" s="223" t="s">
        <v>1363</v>
      </c>
      <c r="C446" s="223" t="s">
        <v>1364</v>
      </c>
      <c r="D446" s="224"/>
      <c r="E446" s="224"/>
      <c r="F446" s="226"/>
      <c r="G446" s="224">
        <f t="shared" si="38"/>
        <v>0</v>
      </c>
      <c r="H446" s="225">
        <f t="shared" si="37"/>
        <v>0</v>
      </c>
    </row>
    <row r="447" spans="1:8">
      <c r="A447" s="218" t="s">
        <v>1365</v>
      </c>
      <c r="B447" s="223" t="s">
        <v>1366</v>
      </c>
      <c r="C447" s="223" t="s">
        <v>1367</v>
      </c>
      <c r="D447" s="224">
        <v>20</v>
      </c>
      <c r="E447" s="224">
        <v>20</v>
      </c>
      <c r="F447" s="226">
        <v>0</v>
      </c>
      <c r="G447" s="224">
        <f t="shared" si="38"/>
        <v>-20</v>
      </c>
      <c r="H447" s="225">
        <f t="shared" si="37"/>
        <v>-1</v>
      </c>
    </row>
    <row r="448" spans="1:8">
      <c r="A448" s="218" t="s">
        <v>1368</v>
      </c>
      <c r="B448" s="223" t="s">
        <v>1369</v>
      </c>
      <c r="C448" s="223" t="s">
        <v>1370</v>
      </c>
      <c r="D448" s="224">
        <v>343</v>
      </c>
      <c r="E448" s="224">
        <v>300</v>
      </c>
      <c r="F448" s="226"/>
      <c r="G448" s="224">
        <f t="shared" si="38"/>
        <v>-300</v>
      </c>
      <c r="H448" s="225">
        <f t="shared" si="37"/>
        <v>-1</v>
      </c>
    </row>
    <row r="449" spans="1:8">
      <c r="A449" s="218" t="s">
        <v>1371</v>
      </c>
      <c r="B449" s="223" t="s">
        <v>1372</v>
      </c>
      <c r="C449" s="223" t="s">
        <v>1373</v>
      </c>
      <c r="D449" s="224">
        <v>180</v>
      </c>
      <c r="E449" s="224">
        <v>150</v>
      </c>
      <c r="F449" s="226">
        <v>45</v>
      </c>
      <c r="G449" s="224">
        <f t="shared" si="38"/>
        <v>-105</v>
      </c>
      <c r="H449" s="225">
        <f t="shared" si="37"/>
        <v>-0.7</v>
      </c>
    </row>
    <row r="450" spans="1:8">
      <c r="A450" s="218" t="s">
        <v>1374</v>
      </c>
      <c r="B450" s="223" t="s">
        <v>1375</v>
      </c>
      <c r="C450" s="223" t="s">
        <v>1376</v>
      </c>
      <c r="D450" s="224">
        <v>29</v>
      </c>
      <c r="E450" s="224">
        <v>50</v>
      </c>
      <c r="F450" s="226">
        <v>177</v>
      </c>
      <c r="G450" s="224">
        <f t="shared" si="38"/>
        <v>127</v>
      </c>
      <c r="H450" s="225">
        <f t="shared" si="37"/>
        <v>2.54</v>
      </c>
    </row>
    <row r="451" spans="1:8">
      <c r="A451" s="218" t="s">
        <v>1377</v>
      </c>
      <c r="B451" s="223" t="s">
        <v>1378</v>
      </c>
      <c r="C451" s="223" t="s">
        <v>1379</v>
      </c>
      <c r="D451" s="224"/>
      <c r="E451" s="224"/>
      <c r="F451" s="226"/>
      <c r="G451" s="224">
        <f t="shared" si="38"/>
        <v>0</v>
      </c>
      <c r="H451" s="225">
        <f t="shared" si="37"/>
        <v>0</v>
      </c>
    </row>
    <row r="452" spans="1:8">
      <c r="A452" s="218" t="s">
        <v>1380</v>
      </c>
      <c r="B452" s="223" t="s">
        <v>1381</v>
      </c>
      <c r="C452" s="223" t="s">
        <v>1382</v>
      </c>
      <c r="D452" s="224">
        <v>259</v>
      </c>
      <c r="E452" s="224">
        <v>285</v>
      </c>
      <c r="F452" s="226">
        <v>114</v>
      </c>
      <c r="G452" s="224">
        <f t="shared" si="38"/>
        <v>-171</v>
      </c>
      <c r="H452" s="225">
        <f t="shared" si="37"/>
        <v>-0.6</v>
      </c>
    </row>
    <row r="453" spans="1:8">
      <c r="A453" s="218" t="s">
        <v>1383</v>
      </c>
      <c r="B453" s="223" t="s">
        <v>1384</v>
      </c>
      <c r="C453" s="223" t="s">
        <v>1385</v>
      </c>
      <c r="D453" s="224">
        <v>539</v>
      </c>
      <c r="E453" s="224">
        <v>500</v>
      </c>
      <c r="F453" s="226">
        <v>36</v>
      </c>
      <c r="G453" s="224">
        <f t="shared" si="38"/>
        <v>-464</v>
      </c>
      <c r="H453" s="225">
        <f t="shared" si="37"/>
        <v>-0.92800000000000005</v>
      </c>
    </row>
    <row r="454" spans="1:8">
      <c r="A454" s="218" t="s">
        <v>1386</v>
      </c>
      <c r="B454" s="223" t="s">
        <v>1387</v>
      </c>
      <c r="C454" s="223" t="s">
        <v>1388</v>
      </c>
      <c r="D454" s="224">
        <f>SUM(D455:D466)</f>
        <v>3160</v>
      </c>
      <c r="E454" s="224">
        <f>SUM(E455:E466)</f>
        <v>3283</v>
      </c>
      <c r="F454" s="224">
        <f>SUM(F455:F466)</f>
        <v>1776</v>
      </c>
      <c r="G454" s="224">
        <f t="shared" si="38"/>
        <v>-1507</v>
      </c>
      <c r="H454" s="225">
        <f t="shared" si="37"/>
        <v>-0.45903137374352726</v>
      </c>
    </row>
    <row r="455" spans="1:8">
      <c r="A455" s="218" t="s">
        <v>1389</v>
      </c>
      <c r="B455" s="223" t="s">
        <v>1390</v>
      </c>
      <c r="C455" s="223" t="s">
        <v>266</v>
      </c>
      <c r="D455" s="224">
        <v>743</v>
      </c>
      <c r="E455" s="224">
        <v>810</v>
      </c>
      <c r="F455" s="226">
        <v>764</v>
      </c>
      <c r="G455" s="224">
        <f t="shared" si="38"/>
        <v>-46</v>
      </c>
      <c r="H455" s="225">
        <f t="shared" si="37"/>
        <v>-5.6790123456790124E-2</v>
      </c>
    </row>
    <row r="456" spans="1:8">
      <c r="A456" s="218" t="s">
        <v>1391</v>
      </c>
      <c r="B456" s="223" t="s">
        <v>1392</v>
      </c>
      <c r="C456" s="223" t="s">
        <v>269</v>
      </c>
      <c r="D456" s="224"/>
      <c r="E456" s="224">
        <v>102</v>
      </c>
      <c r="F456" s="226"/>
      <c r="G456" s="224">
        <f t="shared" si="38"/>
        <v>-102</v>
      </c>
      <c r="H456" s="225">
        <f t="shared" si="37"/>
        <v>-1</v>
      </c>
    </row>
    <row r="457" spans="1:8">
      <c r="A457" s="218" t="s">
        <v>1393</v>
      </c>
      <c r="B457" s="223" t="s">
        <v>1394</v>
      </c>
      <c r="C457" s="223" t="s">
        <v>1395</v>
      </c>
      <c r="D457" s="224">
        <v>997</v>
      </c>
      <c r="E457" s="224">
        <v>1089</v>
      </c>
      <c r="F457" s="226">
        <v>884</v>
      </c>
      <c r="G457" s="224">
        <f t="shared" si="38"/>
        <v>-205</v>
      </c>
      <c r="H457" s="225">
        <f t="shared" si="37"/>
        <v>-0.18824609733700642</v>
      </c>
    </row>
    <row r="458" spans="1:8">
      <c r="A458" s="218" t="s">
        <v>1396</v>
      </c>
      <c r="B458" s="223" t="s">
        <v>1397</v>
      </c>
      <c r="C458" s="223" t="s">
        <v>1398</v>
      </c>
      <c r="D458" s="224">
        <v>39</v>
      </c>
      <c r="E458" s="224">
        <v>26</v>
      </c>
      <c r="F458" s="226">
        <v>0</v>
      </c>
      <c r="G458" s="224">
        <f t="shared" si="38"/>
        <v>-26</v>
      </c>
      <c r="H458" s="225">
        <f t="shared" ref="H458:H521" si="48">IFERROR(G458/E458,)</f>
        <v>-1</v>
      </c>
    </row>
    <row r="459" spans="1:8">
      <c r="A459" s="218" t="s">
        <v>1399</v>
      </c>
      <c r="B459" s="223" t="s">
        <v>1400</v>
      </c>
      <c r="C459" s="223" t="s">
        <v>1401</v>
      </c>
      <c r="D459" s="224">
        <v>1</v>
      </c>
      <c r="E459" s="224"/>
      <c r="F459" s="226"/>
      <c r="G459" s="224">
        <f t="shared" ref="G459:G522" si="49">F459-E459</f>
        <v>0</v>
      </c>
      <c r="H459" s="225">
        <f t="shared" si="48"/>
        <v>0</v>
      </c>
    </row>
    <row r="460" spans="1:8">
      <c r="A460" s="218"/>
      <c r="B460" s="223">
        <v>2130208</v>
      </c>
      <c r="C460" s="223" t="s">
        <v>1901</v>
      </c>
      <c r="D460" s="224"/>
      <c r="E460" s="224"/>
      <c r="F460" s="226">
        <v>0</v>
      </c>
      <c r="G460" s="224">
        <f t="shared" si="49"/>
        <v>0</v>
      </c>
      <c r="H460" s="225">
        <f t="shared" si="48"/>
        <v>0</v>
      </c>
    </row>
    <row r="461" spans="1:8">
      <c r="A461" s="218" t="s">
        <v>1402</v>
      </c>
      <c r="B461" s="223" t="s">
        <v>1403</v>
      </c>
      <c r="C461" s="223" t="s">
        <v>1404</v>
      </c>
      <c r="D461" s="224">
        <v>346</v>
      </c>
      <c r="E461" s="224">
        <v>400</v>
      </c>
      <c r="F461" s="226">
        <v>0</v>
      </c>
      <c r="G461" s="224">
        <f t="shared" si="49"/>
        <v>-400</v>
      </c>
      <c r="H461" s="225">
        <f t="shared" si="48"/>
        <v>-1</v>
      </c>
    </row>
    <row r="462" spans="1:8">
      <c r="A462" s="218" t="s">
        <v>1405</v>
      </c>
      <c r="B462" s="223" t="s">
        <v>1406</v>
      </c>
      <c r="C462" s="223" t="s">
        <v>1407</v>
      </c>
      <c r="D462" s="224">
        <v>34</v>
      </c>
      <c r="E462" s="224">
        <v>36</v>
      </c>
      <c r="F462" s="226">
        <v>41</v>
      </c>
      <c r="G462" s="224">
        <f t="shared" si="49"/>
        <v>5</v>
      </c>
      <c r="H462" s="225">
        <f t="shared" si="48"/>
        <v>0.1388888888888889</v>
      </c>
    </row>
    <row r="463" spans="1:8">
      <c r="A463" s="218" t="s">
        <v>1408</v>
      </c>
      <c r="B463" s="223" t="s">
        <v>1409</v>
      </c>
      <c r="C463" s="223" t="s">
        <v>1410</v>
      </c>
      <c r="D463" s="224">
        <v>356</v>
      </c>
      <c r="E463" s="224">
        <v>400</v>
      </c>
      <c r="F463" s="226">
        <v>0</v>
      </c>
      <c r="G463" s="224">
        <f t="shared" si="49"/>
        <v>-400</v>
      </c>
      <c r="H463" s="225">
        <f t="shared" si="48"/>
        <v>-1</v>
      </c>
    </row>
    <row r="464" spans="1:8">
      <c r="A464" s="218" t="s">
        <v>1411</v>
      </c>
      <c r="B464" s="223" t="s">
        <v>1412</v>
      </c>
      <c r="C464" s="223" t="s">
        <v>1413</v>
      </c>
      <c r="D464" s="224">
        <v>22</v>
      </c>
      <c r="E464" s="224">
        <v>20</v>
      </c>
      <c r="F464" s="226">
        <v>18</v>
      </c>
      <c r="G464" s="224">
        <f t="shared" si="49"/>
        <v>-2</v>
      </c>
      <c r="H464" s="225">
        <f t="shared" si="48"/>
        <v>-0.1</v>
      </c>
    </row>
    <row r="465" spans="1:8">
      <c r="A465" s="218" t="s">
        <v>1414</v>
      </c>
      <c r="B465" s="223" t="s">
        <v>1415</v>
      </c>
      <c r="C465" s="223" t="s">
        <v>1416</v>
      </c>
      <c r="D465" s="224">
        <v>427</v>
      </c>
      <c r="E465" s="224">
        <v>300</v>
      </c>
      <c r="F465" s="226">
        <v>30</v>
      </c>
      <c r="G465" s="224">
        <f t="shared" si="49"/>
        <v>-270</v>
      </c>
      <c r="H465" s="225">
        <f t="shared" si="48"/>
        <v>-0.9</v>
      </c>
    </row>
    <row r="466" spans="1:8">
      <c r="A466" s="218" t="s">
        <v>1417</v>
      </c>
      <c r="B466" s="223" t="s">
        <v>1418</v>
      </c>
      <c r="C466" s="223" t="s">
        <v>1419</v>
      </c>
      <c r="D466" s="224">
        <v>195</v>
      </c>
      <c r="E466" s="224">
        <v>100</v>
      </c>
      <c r="F466" s="226">
        <v>39</v>
      </c>
      <c r="G466" s="224">
        <f t="shared" si="49"/>
        <v>-61</v>
      </c>
      <c r="H466" s="225">
        <f t="shared" si="48"/>
        <v>-0.61</v>
      </c>
    </row>
    <row r="467" spans="1:8">
      <c r="A467" s="218" t="s">
        <v>1420</v>
      </c>
      <c r="B467" s="223" t="s">
        <v>1421</v>
      </c>
      <c r="C467" s="223" t="s">
        <v>1422</v>
      </c>
      <c r="D467" s="224">
        <f>SUM(D468:D482)</f>
        <v>530</v>
      </c>
      <c r="E467" s="224">
        <f>SUM(E468:E482)</f>
        <v>2499</v>
      </c>
      <c r="F467" s="224">
        <f>SUM(F468:F482)</f>
        <v>829</v>
      </c>
      <c r="G467" s="224">
        <f t="shared" si="49"/>
        <v>-1670</v>
      </c>
      <c r="H467" s="225">
        <f t="shared" si="48"/>
        <v>-0.66826730692276914</v>
      </c>
    </row>
    <row r="468" spans="1:8">
      <c r="A468" s="218" t="s">
        <v>1423</v>
      </c>
      <c r="B468" s="223" t="s">
        <v>1424</v>
      </c>
      <c r="C468" s="223" t="s">
        <v>266</v>
      </c>
      <c r="D468" s="224">
        <v>215</v>
      </c>
      <c r="E468" s="224">
        <v>233</v>
      </c>
      <c r="F468" s="226">
        <v>173</v>
      </c>
      <c r="G468" s="224">
        <f t="shared" si="49"/>
        <v>-60</v>
      </c>
      <c r="H468" s="225">
        <f t="shared" si="48"/>
        <v>-0.25751072961373389</v>
      </c>
    </row>
    <row r="469" spans="1:8">
      <c r="A469" s="218" t="s">
        <v>1425</v>
      </c>
      <c r="B469" s="223" t="s">
        <v>1426</v>
      </c>
      <c r="C469" s="223" t="s">
        <v>269</v>
      </c>
      <c r="D469" s="224">
        <v>8</v>
      </c>
      <c r="E469" s="224"/>
      <c r="F469" s="226"/>
      <c r="G469" s="224">
        <f t="shared" si="49"/>
        <v>0</v>
      </c>
      <c r="H469" s="225">
        <f t="shared" si="48"/>
        <v>0</v>
      </c>
    </row>
    <row r="470" spans="1:8">
      <c r="A470" s="218"/>
      <c r="B470" s="223">
        <v>2130303</v>
      </c>
      <c r="C470" s="223" t="s">
        <v>1902</v>
      </c>
      <c r="D470" s="224"/>
      <c r="E470" s="224"/>
      <c r="F470" s="226">
        <v>8</v>
      </c>
      <c r="G470" s="224">
        <f t="shared" si="49"/>
        <v>8</v>
      </c>
      <c r="H470" s="225">
        <f t="shared" si="48"/>
        <v>0</v>
      </c>
    </row>
    <row r="471" spans="1:8">
      <c r="A471" s="218" t="s">
        <v>1427</v>
      </c>
      <c r="B471" s="223" t="s">
        <v>1428</v>
      </c>
      <c r="C471" s="223" t="s">
        <v>1429</v>
      </c>
      <c r="D471" s="224">
        <v>2</v>
      </c>
      <c r="E471" s="224"/>
      <c r="F471" s="226">
        <v>18</v>
      </c>
      <c r="G471" s="224">
        <f t="shared" si="49"/>
        <v>18</v>
      </c>
      <c r="H471" s="225">
        <f t="shared" si="48"/>
        <v>0</v>
      </c>
    </row>
    <row r="472" spans="1:8">
      <c r="A472" s="218" t="s">
        <v>1430</v>
      </c>
      <c r="B472" s="223" t="s">
        <v>1431</v>
      </c>
      <c r="C472" s="223" t="s">
        <v>1432</v>
      </c>
      <c r="D472" s="224">
        <v>28</v>
      </c>
      <c r="E472" s="224">
        <v>800</v>
      </c>
      <c r="F472" s="226">
        <v>43</v>
      </c>
      <c r="G472" s="224">
        <f t="shared" si="49"/>
        <v>-757</v>
      </c>
      <c r="H472" s="225">
        <f t="shared" si="48"/>
        <v>-0.94625000000000004</v>
      </c>
    </row>
    <row r="473" spans="1:8">
      <c r="A473" s="218" t="s">
        <v>1433</v>
      </c>
      <c r="B473" s="223" t="s">
        <v>1434</v>
      </c>
      <c r="C473" s="223" t="s">
        <v>1435</v>
      </c>
      <c r="D473" s="224">
        <v>57</v>
      </c>
      <c r="E473" s="224">
        <v>57</v>
      </c>
      <c r="F473" s="226">
        <v>27</v>
      </c>
      <c r="G473" s="224">
        <f t="shared" si="49"/>
        <v>-30</v>
      </c>
      <c r="H473" s="225">
        <f t="shared" si="48"/>
        <v>-0.52631578947368418</v>
      </c>
    </row>
    <row r="474" spans="1:8">
      <c r="A474" s="218" t="s">
        <v>1436</v>
      </c>
      <c r="B474" s="223" t="s">
        <v>1437</v>
      </c>
      <c r="C474" s="223" t="s">
        <v>1438</v>
      </c>
      <c r="D474" s="224">
        <v>31</v>
      </c>
      <c r="E474" s="224"/>
      <c r="F474" s="226">
        <v>5</v>
      </c>
      <c r="G474" s="224">
        <f t="shared" si="49"/>
        <v>5</v>
      </c>
      <c r="H474" s="225">
        <f t="shared" si="48"/>
        <v>0</v>
      </c>
    </row>
    <row r="475" spans="1:8">
      <c r="A475" s="218" t="s">
        <v>1439</v>
      </c>
      <c r="B475" s="223" t="s">
        <v>1440</v>
      </c>
      <c r="C475" s="223" t="s">
        <v>1441</v>
      </c>
      <c r="D475" s="224">
        <v>21</v>
      </c>
      <c r="E475" s="224">
        <v>501</v>
      </c>
      <c r="F475" s="226">
        <v>373</v>
      </c>
      <c r="G475" s="224">
        <f t="shared" si="49"/>
        <v>-128</v>
      </c>
      <c r="H475" s="225">
        <f t="shared" si="48"/>
        <v>-0.2554890219560878</v>
      </c>
    </row>
    <row r="476" spans="1:8">
      <c r="A476" s="218"/>
      <c r="B476" s="223">
        <v>2130311</v>
      </c>
      <c r="C476" s="223" t="s">
        <v>1903</v>
      </c>
      <c r="D476" s="224"/>
      <c r="E476" s="224"/>
      <c r="F476" s="226">
        <v>18</v>
      </c>
      <c r="G476" s="224">
        <f t="shared" si="49"/>
        <v>18</v>
      </c>
      <c r="H476" s="225">
        <f t="shared" si="48"/>
        <v>0</v>
      </c>
    </row>
    <row r="477" spans="1:8">
      <c r="A477" s="218" t="s">
        <v>1442</v>
      </c>
      <c r="B477" s="223" t="s">
        <v>1443</v>
      </c>
      <c r="C477" s="223" t="s">
        <v>1444</v>
      </c>
      <c r="D477" s="224"/>
      <c r="E477" s="224"/>
      <c r="F477" s="226"/>
      <c r="G477" s="224">
        <f t="shared" si="49"/>
        <v>0</v>
      </c>
      <c r="H477" s="225">
        <f t="shared" si="48"/>
        <v>0</v>
      </c>
    </row>
    <row r="478" spans="1:8">
      <c r="A478" s="218" t="s">
        <v>1445</v>
      </c>
      <c r="B478" s="223" t="s">
        <v>1446</v>
      </c>
      <c r="C478" s="223" t="s">
        <v>1447</v>
      </c>
      <c r="D478" s="224">
        <v>70</v>
      </c>
      <c r="E478" s="224">
        <v>50</v>
      </c>
      <c r="F478" s="226">
        <v>91</v>
      </c>
      <c r="G478" s="224">
        <f t="shared" si="49"/>
        <v>41</v>
      </c>
      <c r="H478" s="225">
        <f t="shared" si="48"/>
        <v>0.82</v>
      </c>
    </row>
    <row r="479" spans="1:8">
      <c r="A479" s="218" t="s">
        <v>1448</v>
      </c>
      <c r="B479" s="223" t="s">
        <v>1449</v>
      </c>
      <c r="C479" s="223" t="s">
        <v>1450</v>
      </c>
      <c r="D479" s="224">
        <v>1</v>
      </c>
      <c r="E479" s="224">
        <v>50</v>
      </c>
      <c r="F479" s="226">
        <v>45</v>
      </c>
      <c r="G479" s="224">
        <f t="shared" si="49"/>
        <v>-5</v>
      </c>
      <c r="H479" s="225">
        <f t="shared" si="48"/>
        <v>-0.1</v>
      </c>
    </row>
    <row r="480" spans="1:8">
      <c r="A480" s="218" t="s">
        <v>1451</v>
      </c>
      <c r="B480" s="223" t="s">
        <v>1452</v>
      </c>
      <c r="C480" s="223" t="s">
        <v>1453</v>
      </c>
      <c r="D480" s="224">
        <v>15</v>
      </c>
      <c r="E480" s="224">
        <v>150</v>
      </c>
      <c r="F480" s="226">
        <v>10</v>
      </c>
      <c r="G480" s="224">
        <f t="shared" si="49"/>
        <v>-140</v>
      </c>
      <c r="H480" s="225">
        <f t="shared" si="48"/>
        <v>-0.93333333333333335</v>
      </c>
    </row>
    <row r="481" spans="1:8">
      <c r="A481" s="218" t="s">
        <v>1454</v>
      </c>
      <c r="B481" s="223" t="s">
        <v>1455</v>
      </c>
      <c r="C481" s="223" t="s">
        <v>1456</v>
      </c>
      <c r="D481" s="224">
        <v>82</v>
      </c>
      <c r="E481" s="224">
        <v>300</v>
      </c>
      <c r="F481" s="226"/>
      <c r="G481" s="224">
        <f t="shared" si="49"/>
        <v>-300</v>
      </c>
      <c r="H481" s="225">
        <f t="shared" si="48"/>
        <v>-1</v>
      </c>
    </row>
    <row r="482" spans="1:8">
      <c r="A482" s="218" t="s">
        <v>1457</v>
      </c>
      <c r="B482" s="223" t="s">
        <v>1458</v>
      </c>
      <c r="C482" s="223" t="s">
        <v>1459</v>
      </c>
      <c r="D482" s="224"/>
      <c r="E482" s="224">
        <v>358</v>
      </c>
      <c r="F482" s="226">
        <v>18</v>
      </c>
      <c r="G482" s="224">
        <f t="shared" si="49"/>
        <v>-340</v>
      </c>
      <c r="H482" s="225">
        <f t="shared" si="48"/>
        <v>-0.94972067039106145</v>
      </c>
    </row>
    <row r="483" spans="1:8">
      <c r="A483" s="218" t="s">
        <v>1460</v>
      </c>
      <c r="B483" s="223" t="s">
        <v>1461</v>
      </c>
      <c r="C483" s="223" t="s">
        <v>1462</v>
      </c>
      <c r="D483" s="224">
        <f>SUM(D484:D490)</f>
        <v>1570</v>
      </c>
      <c r="E483" s="224">
        <f>SUM(E484:E490)</f>
        <v>1918</v>
      </c>
      <c r="F483" s="224">
        <f>SUM(F484:F490)</f>
        <v>2270</v>
      </c>
      <c r="G483" s="224">
        <f t="shared" si="49"/>
        <v>352</v>
      </c>
      <c r="H483" s="225">
        <f t="shared" si="48"/>
        <v>0.1835245046923879</v>
      </c>
    </row>
    <row r="484" spans="1:8">
      <c r="A484" s="218" t="s">
        <v>1463</v>
      </c>
      <c r="B484" s="223" t="s">
        <v>1464</v>
      </c>
      <c r="C484" s="223" t="s">
        <v>266</v>
      </c>
      <c r="D484" s="224">
        <v>107</v>
      </c>
      <c r="E484" s="224">
        <v>118</v>
      </c>
      <c r="F484" s="226">
        <v>121</v>
      </c>
      <c r="G484" s="224">
        <f t="shared" si="49"/>
        <v>3</v>
      </c>
      <c r="H484" s="225">
        <f t="shared" si="48"/>
        <v>2.5423728813559324E-2</v>
      </c>
    </row>
    <row r="485" spans="1:8">
      <c r="A485" s="218" t="s">
        <v>1465</v>
      </c>
      <c r="B485" s="223" t="s">
        <v>1466</v>
      </c>
      <c r="C485" s="223" t="s">
        <v>269</v>
      </c>
      <c r="D485" s="224">
        <v>8</v>
      </c>
      <c r="E485" s="224"/>
      <c r="F485" s="226"/>
      <c r="G485" s="224">
        <f t="shared" si="49"/>
        <v>0</v>
      </c>
      <c r="H485" s="225">
        <f t="shared" si="48"/>
        <v>0</v>
      </c>
    </row>
    <row r="486" spans="1:8">
      <c r="A486" s="218" t="s">
        <v>1467</v>
      </c>
      <c r="B486" s="223" t="s">
        <v>1468</v>
      </c>
      <c r="C486" s="223" t="s">
        <v>1469</v>
      </c>
      <c r="D486" s="224">
        <v>661</v>
      </c>
      <c r="E486" s="224">
        <v>800</v>
      </c>
      <c r="F486" s="226">
        <v>1142</v>
      </c>
      <c r="G486" s="224">
        <f t="shared" si="49"/>
        <v>342</v>
      </c>
      <c r="H486" s="225">
        <f t="shared" si="48"/>
        <v>0.42749999999999999</v>
      </c>
    </row>
    <row r="487" spans="1:8">
      <c r="A487" s="218" t="s">
        <v>1470</v>
      </c>
      <c r="B487" s="223" t="s">
        <v>1471</v>
      </c>
      <c r="C487" s="223" t="s">
        <v>1472</v>
      </c>
      <c r="D487" s="224">
        <v>1</v>
      </c>
      <c r="E487" s="224">
        <v>200</v>
      </c>
      <c r="F487" s="226">
        <v>283</v>
      </c>
      <c r="G487" s="224">
        <f t="shared" si="49"/>
        <v>83</v>
      </c>
      <c r="H487" s="225">
        <f t="shared" si="48"/>
        <v>0.41499999999999998</v>
      </c>
    </row>
    <row r="488" spans="1:8">
      <c r="A488" s="218" t="s">
        <v>1473</v>
      </c>
      <c r="B488" s="223" t="s">
        <v>1474</v>
      </c>
      <c r="C488" s="223" t="s">
        <v>1475</v>
      </c>
      <c r="D488" s="224"/>
      <c r="E488" s="224"/>
      <c r="F488" s="226">
        <v>0</v>
      </c>
      <c r="G488" s="224">
        <f t="shared" si="49"/>
        <v>0</v>
      </c>
      <c r="H488" s="225">
        <f t="shared" si="48"/>
        <v>0</v>
      </c>
    </row>
    <row r="489" spans="1:8">
      <c r="A489" s="218" t="s">
        <v>1476</v>
      </c>
      <c r="B489" s="223" t="s">
        <v>1477</v>
      </c>
      <c r="C489" s="223" t="s">
        <v>1478</v>
      </c>
      <c r="D489" s="224">
        <v>483</v>
      </c>
      <c r="E489" s="224">
        <v>500</v>
      </c>
      <c r="F489" s="226">
        <v>0</v>
      </c>
      <c r="G489" s="224">
        <f t="shared" si="49"/>
        <v>-500</v>
      </c>
      <c r="H489" s="225">
        <f t="shared" si="48"/>
        <v>-1</v>
      </c>
    </row>
    <row r="490" spans="1:8">
      <c r="A490" s="218" t="s">
        <v>1479</v>
      </c>
      <c r="B490" s="223" t="s">
        <v>1480</v>
      </c>
      <c r="C490" s="223" t="s">
        <v>1481</v>
      </c>
      <c r="D490" s="224">
        <v>310</v>
      </c>
      <c r="E490" s="224">
        <v>300</v>
      </c>
      <c r="F490" s="226">
        <v>724</v>
      </c>
      <c r="G490" s="224">
        <f t="shared" si="49"/>
        <v>424</v>
      </c>
      <c r="H490" s="225">
        <f t="shared" si="48"/>
        <v>1.4133333333333333</v>
      </c>
    </row>
    <row r="491" spans="1:8">
      <c r="A491" s="218" t="s">
        <v>1482</v>
      </c>
      <c r="B491" s="223" t="s">
        <v>1483</v>
      </c>
      <c r="C491" s="223" t="s">
        <v>1484</v>
      </c>
      <c r="D491" s="224">
        <f>SUM(D492:D494)</f>
        <v>211</v>
      </c>
      <c r="E491" s="224">
        <f>SUM(E492:E494)</f>
        <v>200</v>
      </c>
      <c r="F491" s="224">
        <f>SUM(F492:F494)</f>
        <v>0</v>
      </c>
      <c r="G491" s="224">
        <f t="shared" si="49"/>
        <v>-200</v>
      </c>
      <c r="H491" s="225">
        <f t="shared" si="48"/>
        <v>-1</v>
      </c>
    </row>
    <row r="492" spans="1:8">
      <c r="A492" s="218" t="s">
        <v>1485</v>
      </c>
      <c r="B492" s="223" t="s">
        <v>1486</v>
      </c>
      <c r="C492" s="223" t="s">
        <v>787</v>
      </c>
      <c r="D492" s="224"/>
      <c r="E492" s="224"/>
      <c r="F492" s="226"/>
      <c r="G492" s="224">
        <f t="shared" si="49"/>
        <v>0</v>
      </c>
      <c r="H492" s="225">
        <f t="shared" si="48"/>
        <v>0</v>
      </c>
    </row>
    <row r="493" spans="1:8">
      <c r="A493" s="218" t="s">
        <v>1487</v>
      </c>
      <c r="B493" s="223" t="s">
        <v>1488</v>
      </c>
      <c r="C493" s="223" t="s">
        <v>1489</v>
      </c>
      <c r="D493" s="224">
        <v>211</v>
      </c>
      <c r="E493" s="224">
        <v>200</v>
      </c>
      <c r="F493" s="226">
        <v>0</v>
      </c>
      <c r="G493" s="224">
        <f t="shared" si="49"/>
        <v>-200</v>
      </c>
      <c r="H493" s="225">
        <f t="shared" si="48"/>
        <v>-1</v>
      </c>
    </row>
    <row r="494" spans="1:8">
      <c r="A494" s="218" t="s">
        <v>1490</v>
      </c>
      <c r="B494" s="223" t="s">
        <v>1491</v>
      </c>
      <c r="C494" s="223" t="s">
        <v>1492</v>
      </c>
      <c r="D494" s="224"/>
      <c r="E494" s="224"/>
      <c r="F494" s="226"/>
      <c r="G494" s="224">
        <f t="shared" si="49"/>
        <v>0</v>
      </c>
      <c r="H494" s="225">
        <f t="shared" si="48"/>
        <v>0</v>
      </c>
    </row>
    <row r="495" spans="1:8">
      <c r="A495" s="218" t="s">
        <v>1493</v>
      </c>
      <c r="B495" s="223" t="s">
        <v>1494</v>
      </c>
      <c r="C495" s="223" t="s">
        <v>1495</v>
      </c>
      <c r="D495" s="224">
        <f>SUM(D496:D497)</f>
        <v>1506</v>
      </c>
      <c r="E495" s="224">
        <f>SUM(E496:E497)</f>
        <v>2581</v>
      </c>
      <c r="F495" s="224">
        <f>SUM(F496:F497)</f>
        <v>276</v>
      </c>
      <c r="G495" s="224">
        <f t="shared" si="49"/>
        <v>-2305</v>
      </c>
      <c r="H495" s="225">
        <f t="shared" si="48"/>
        <v>-0.89306470360325452</v>
      </c>
    </row>
    <row r="496" spans="1:8">
      <c r="A496" s="218" t="s">
        <v>1496</v>
      </c>
      <c r="B496" s="223" t="s">
        <v>1497</v>
      </c>
      <c r="C496" s="223" t="s">
        <v>1498</v>
      </c>
      <c r="D496" s="224">
        <v>1199</v>
      </c>
      <c r="E496" s="224">
        <v>1200</v>
      </c>
      <c r="F496" s="226">
        <v>99</v>
      </c>
      <c r="G496" s="224">
        <f t="shared" si="49"/>
        <v>-1101</v>
      </c>
      <c r="H496" s="225">
        <f t="shared" si="48"/>
        <v>-0.91749999999999998</v>
      </c>
    </row>
    <row r="497" spans="1:8">
      <c r="A497" s="218" t="s">
        <v>1499</v>
      </c>
      <c r="B497" s="223" t="s">
        <v>1500</v>
      </c>
      <c r="C497" s="223" t="s">
        <v>1501</v>
      </c>
      <c r="D497" s="224">
        <v>307</v>
      </c>
      <c r="E497" s="224">
        <v>1381</v>
      </c>
      <c r="F497" s="226">
        <v>177</v>
      </c>
      <c r="G497" s="224">
        <f t="shared" si="49"/>
        <v>-1204</v>
      </c>
      <c r="H497" s="225">
        <f t="shared" si="48"/>
        <v>-0.87183200579290365</v>
      </c>
    </row>
    <row r="498" spans="1:8">
      <c r="A498" s="218" t="s">
        <v>1502</v>
      </c>
      <c r="B498" s="223" t="s">
        <v>1503</v>
      </c>
      <c r="C498" s="223" t="s">
        <v>1504</v>
      </c>
      <c r="D498" s="224">
        <f>SUM(D499:D501)</f>
        <v>822</v>
      </c>
      <c r="E498" s="224">
        <f>SUM(E499:E501)</f>
        <v>750</v>
      </c>
      <c r="F498" s="224">
        <f>SUM(F500:F501)</f>
        <v>342</v>
      </c>
      <c r="G498" s="224">
        <f t="shared" si="49"/>
        <v>-408</v>
      </c>
      <c r="H498" s="225">
        <f t="shared" si="48"/>
        <v>-0.54400000000000004</v>
      </c>
    </row>
    <row r="499" spans="1:8">
      <c r="A499" s="218"/>
      <c r="B499" s="223">
        <v>2130802</v>
      </c>
      <c r="C499" s="223" t="s">
        <v>1882</v>
      </c>
      <c r="D499" s="224">
        <v>60</v>
      </c>
      <c r="E499" s="224"/>
      <c r="F499" s="224"/>
      <c r="G499" s="224">
        <f t="shared" si="49"/>
        <v>0</v>
      </c>
      <c r="H499" s="225">
        <f t="shared" si="48"/>
        <v>0</v>
      </c>
    </row>
    <row r="500" spans="1:8">
      <c r="A500" s="218" t="s">
        <v>1505</v>
      </c>
      <c r="B500" s="223" t="s">
        <v>1506</v>
      </c>
      <c r="C500" s="223" t="s">
        <v>1507</v>
      </c>
      <c r="D500" s="224">
        <v>274</v>
      </c>
      <c r="E500" s="224">
        <v>250</v>
      </c>
      <c r="F500" s="226">
        <v>342</v>
      </c>
      <c r="G500" s="224">
        <f t="shared" si="49"/>
        <v>92</v>
      </c>
      <c r="H500" s="225">
        <f t="shared" si="48"/>
        <v>0.36799999999999999</v>
      </c>
    </row>
    <row r="501" spans="1:8">
      <c r="A501" s="218" t="s">
        <v>1508</v>
      </c>
      <c r="B501" s="223" t="s">
        <v>1509</v>
      </c>
      <c r="C501" s="223" t="s">
        <v>1510</v>
      </c>
      <c r="D501" s="224">
        <v>488</v>
      </c>
      <c r="E501" s="224">
        <v>500</v>
      </c>
      <c r="F501" s="226">
        <v>0</v>
      </c>
      <c r="G501" s="224">
        <f t="shared" si="49"/>
        <v>-500</v>
      </c>
      <c r="H501" s="225">
        <f t="shared" si="48"/>
        <v>-1</v>
      </c>
    </row>
    <row r="502" spans="1:8">
      <c r="A502" s="218" t="s">
        <v>1511</v>
      </c>
      <c r="B502" s="223" t="s">
        <v>1512</v>
      </c>
      <c r="C502" s="223" t="s">
        <v>1513</v>
      </c>
      <c r="D502" s="224">
        <f>SUM(D503:D503)</f>
        <v>132</v>
      </c>
      <c r="E502" s="224">
        <f>SUM(E503:E503)</f>
        <v>200</v>
      </c>
      <c r="F502" s="224">
        <f>SUM(F503:F503)</f>
        <v>0</v>
      </c>
      <c r="G502" s="224">
        <f t="shared" si="49"/>
        <v>-200</v>
      </c>
      <c r="H502" s="225">
        <f t="shared" si="48"/>
        <v>-1</v>
      </c>
    </row>
    <row r="503" spans="1:8">
      <c r="A503" s="218" t="s">
        <v>1514</v>
      </c>
      <c r="B503" s="223" t="s">
        <v>1515</v>
      </c>
      <c r="C503" s="223" t="s">
        <v>1516</v>
      </c>
      <c r="D503" s="224">
        <v>132</v>
      </c>
      <c r="E503" s="224">
        <v>200</v>
      </c>
      <c r="F503" s="226">
        <v>0</v>
      </c>
      <c r="G503" s="224">
        <f t="shared" si="49"/>
        <v>-200</v>
      </c>
      <c r="H503" s="225">
        <f t="shared" si="48"/>
        <v>-1</v>
      </c>
    </row>
    <row r="504" spans="1:8">
      <c r="A504" s="218" t="s">
        <v>1517</v>
      </c>
      <c r="B504" s="219" t="s">
        <v>1518</v>
      </c>
      <c r="C504" s="219" t="s">
        <v>1519</v>
      </c>
      <c r="D504" s="221">
        <f>SUM(D505,D514,D518,D522)</f>
        <v>507</v>
      </c>
      <c r="E504" s="221">
        <f>SUM(E505,E514,E518,E522)</f>
        <v>1920</v>
      </c>
      <c r="F504" s="221">
        <f>SUM(F505,F514,F518,F522)</f>
        <v>982</v>
      </c>
      <c r="G504" s="221">
        <f t="shared" si="49"/>
        <v>-938</v>
      </c>
      <c r="H504" s="222">
        <f t="shared" si="48"/>
        <v>-0.48854166666666665</v>
      </c>
    </row>
    <row r="505" spans="1:8">
      <c r="A505" s="218" t="s">
        <v>1520</v>
      </c>
      <c r="B505" s="223" t="s">
        <v>1521</v>
      </c>
      <c r="C505" s="223" t="s">
        <v>1522</v>
      </c>
      <c r="D505" s="224">
        <f>SUM(D506:D513)</f>
        <v>433</v>
      </c>
      <c r="E505" s="224">
        <f>SUM(E506:E513)</f>
        <v>920</v>
      </c>
      <c r="F505" s="224">
        <f>SUM(F506:F513)</f>
        <v>707</v>
      </c>
      <c r="G505" s="224">
        <f t="shared" si="49"/>
        <v>-213</v>
      </c>
      <c r="H505" s="225">
        <f t="shared" si="48"/>
        <v>-0.23152173913043478</v>
      </c>
    </row>
    <row r="506" spans="1:8">
      <c r="A506" s="218" t="s">
        <v>1523</v>
      </c>
      <c r="B506" s="223" t="s">
        <v>1524</v>
      </c>
      <c r="C506" s="223" t="s">
        <v>266</v>
      </c>
      <c r="D506" s="224">
        <v>145</v>
      </c>
      <c r="E506" s="224">
        <v>152</v>
      </c>
      <c r="F506" s="226">
        <v>152</v>
      </c>
      <c r="G506" s="224">
        <f t="shared" si="49"/>
        <v>0</v>
      </c>
      <c r="H506" s="225">
        <f t="shared" si="48"/>
        <v>0</v>
      </c>
    </row>
    <row r="507" spans="1:8">
      <c r="A507" s="218" t="s">
        <v>1525</v>
      </c>
      <c r="B507" s="223" t="s">
        <v>1526</v>
      </c>
      <c r="C507" s="223" t="s">
        <v>269</v>
      </c>
      <c r="D507" s="224">
        <v>53</v>
      </c>
      <c r="E507" s="224"/>
      <c r="F507" s="226"/>
      <c r="G507" s="224">
        <f t="shared" si="49"/>
        <v>0</v>
      </c>
      <c r="H507" s="225">
        <f t="shared" si="48"/>
        <v>0</v>
      </c>
    </row>
    <row r="508" spans="1:8">
      <c r="A508" s="218" t="s">
        <v>1527</v>
      </c>
      <c r="B508" s="223" t="s">
        <v>1528</v>
      </c>
      <c r="C508" s="223" t="s">
        <v>1529</v>
      </c>
      <c r="D508" s="224">
        <v>136</v>
      </c>
      <c r="E508" s="224">
        <v>661</v>
      </c>
      <c r="F508" s="226">
        <v>82</v>
      </c>
      <c r="G508" s="224">
        <f t="shared" si="49"/>
        <v>-579</v>
      </c>
      <c r="H508" s="225">
        <f t="shared" si="48"/>
        <v>-0.87594553706505296</v>
      </c>
    </row>
    <row r="509" spans="1:8">
      <c r="A509" s="218" t="s">
        <v>1530</v>
      </c>
      <c r="B509" s="223" t="s">
        <v>1531</v>
      </c>
      <c r="C509" s="223" t="s">
        <v>1532</v>
      </c>
      <c r="D509" s="224"/>
      <c r="E509" s="224"/>
      <c r="F509" s="226">
        <v>360</v>
      </c>
      <c r="G509" s="224">
        <f t="shared" si="49"/>
        <v>360</v>
      </c>
      <c r="H509" s="225">
        <f t="shared" si="48"/>
        <v>0</v>
      </c>
    </row>
    <row r="510" spans="1:8">
      <c r="A510" s="218" t="s">
        <v>1533</v>
      </c>
      <c r="B510" s="223" t="s">
        <v>1534</v>
      </c>
      <c r="C510" s="223" t="s">
        <v>1535</v>
      </c>
      <c r="D510" s="224">
        <v>51</v>
      </c>
      <c r="E510" s="224">
        <v>54</v>
      </c>
      <c r="F510" s="226">
        <v>70</v>
      </c>
      <c r="G510" s="224">
        <f t="shared" si="49"/>
        <v>16</v>
      </c>
      <c r="H510" s="225">
        <f t="shared" si="48"/>
        <v>0.29629629629629628</v>
      </c>
    </row>
    <row r="511" spans="1:8">
      <c r="A511" s="218" t="s">
        <v>1536</v>
      </c>
      <c r="B511" s="223" t="s">
        <v>1537</v>
      </c>
      <c r="C511" s="223" t="s">
        <v>1538</v>
      </c>
      <c r="D511" s="224"/>
      <c r="E511" s="224"/>
      <c r="F511" s="226"/>
      <c r="G511" s="224">
        <f t="shared" si="49"/>
        <v>0</v>
      </c>
      <c r="H511" s="225">
        <f t="shared" si="48"/>
        <v>0</v>
      </c>
    </row>
    <row r="512" spans="1:8">
      <c r="A512" s="218" t="s">
        <v>1539</v>
      </c>
      <c r="B512" s="223" t="s">
        <v>1540</v>
      </c>
      <c r="C512" s="223" t="s">
        <v>1541</v>
      </c>
      <c r="D512" s="224"/>
      <c r="E512" s="224"/>
      <c r="F512" s="226"/>
      <c r="G512" s="224">
        <f t="shared" si="49"/>
        <v>0</v>
      </c>
      <c r="H512" s="225">
        <f t="shared" si="48"/>
        <v>0</v>
      </c>
    </row>
    <row r="513" spans="1:8">
      <c r="A513" s="218" t="s">
        <v>1542</v>
      </c>
      <c r="B513" s="223" t="s">
        <v>1543</v>
      </c>
      <c r="C513" s="223" t="s">
        <v>1544</v>
      </c>
      <c r="D513" s="224">
        <v>48</v>
      </c>
      <c r="E513" s="224">
        <v>53</v>
      </c>
      <c r="F513" s="226">
        <v>43</v>
      </c>
      <c r="G513" s="224">
        <f t="shared" si="49"/>
        <v>-10</v>
      </c>
      <c r="H513" s="225">
        <f t="shared" si="48"/>
        <v>-0.18867924528301888</v>
      </c>
    </row>
    <row r="514" spans="1:8">
      <c r="A514" s="218" t="s">
        <v>1545</v>
      </c>
      <c r="B514" s="223" t="s">
        <v>1546</v>
      </c>
      <c r="C514" s="223" t="s">
        <v>1547</v>
      </c>
      <c r="D514" s="224">
        <f>SUM(D515:D517)</f>
        <v>74</v>
      </c>
      <c r="E514" s="224">
        <f t="shared" ref="E514:F514" si="50">SUM(E515:E517)</f>
        <v>90</v>
      </c>
      <c r="F514" s="224">
        <f t="shared" si="50"/>
        <v>196</v>
      </c>
      <c r="G514" s="224">
        <f t="shared" si="49"/>
        <v>106</v>
      </c>
      <c r="H514" s="225">
        <f t="shared" si="48"/>
        <v>1.1777777777777778</v>
      </c>
    </row>
    <row r="515" spans="1:8">
      <c r="A515" s="218" t="s">
        <v>1548</v>
      </c>
      <c r="B515" s="223" t="s">
        <v>1549</v>
      </c>
      <c r="C515" s="223" t="s">
        <v>1550</v>
      </c>
      <c r="D515" s="224">
        <v>24</v>
      </c>
      <c r="E515" s="224">
        <v>90</v>
      </c>
      <c r="F515" s="226">
        <v>99</v>
      </c>
      <c r="G515" s="224">
        <f t="shared" si="49"/>
        <v>9</v>
      </c>
      <c r="H515" s="225">
        <f t="shared" si="48"/>
        <v>0.1</v>
      </c>
    </row>
    <row r="516" spans="1:8">
      <c r="A516" s="218" t="s">
        <v>1551</v>
      </c>
      <c r="B516" s="223" t="s">
        <v>1552</v>
      </c>
      <c r="C516" s="223" t="s">
        <v>1553</v>
      </c>
      <c r="D516" s="224">
        <v>38</v>
      </c>
      <c r="E516" s="224"/>
      <c r="F516" s="226">
        <v>37</v>
      </c>
      <c r="G516" s="224">
        <f t="shared" si="49"/>
        <v>37</v>
      </c>
      <c r="H516" s="225">
        <f t="shared" si="48"/>
        <v>0</v>
      </c>
    </row>
    <row r="517" spans="1:8">
      <c r="A517" s="218" t="s">
        <v>1554</v>
      </c>
      <c r="B517" s="223" t="s">
        <v>1555</v>
      </c>
      <c r="C517" s="223" t="s">
        <v>1556</v>
      </c>
      <c r="D517" s="224">
        <v>12</v>
      </c>
      <c r="E517" s="224"/>
      <c r="F517" s="226">
        <v>60</v>
      </c>
      <c r="G517" s="224">
        <f t="shared" si="49"/>
        <v>60</v>
      </c>
      <c r="H517" s="225">
        <f t="shared" si="48"/>
        <v>0</v>
      </c>
    </row>
    <row r="518" spans="1:8">
      <c r="A518" s="218" t="s">
        <v>1557</v>
      </c>
      <c r="B518" s="223" t="s">
        <v>1558</v>
      </c>
      <c r="C518" s="223" t="s">
        <v>1559</v>
      </c>
      <c r="D518" s="224">
        <f>SUM(D519:D521)</f>
        <v>0</v>
      </c>
      <c r="E518" s="224">
        <f>SUM(E519:E521)</f>
        <v>910</v>
      </c>
      <c r="F518" s="224">
        <f>SUM(F519:F521)</f>
        <v>49</v>
      </c>
      <c r="G518" s="224">
        <f t="shared" si="49"/>
        <v>-861</v>
      </c>
      <c r="H518" s="225">
        <f t="shared" si="48"/>
        <v>-0.94615384615384612</v>
      </c>
    </row>
    <row r="519" spans="1:8">
      <c r="A519" s="218" t="s">
        <v>1560</v>
      </c>
      <c r="B519" s="223" t="s">
        <v>1561</v>
      </c>
      <c r="C519" s="223" t="s">
        <v>1562</v>
      </c>
      <c r="D519" s="224"/>
      <c r="E519" s="224"/>
      <c r="F519" s="226"/>
      <c r="G519" s="224">
        <f t="shared" si="49"/>
        <v>0</v>
      </c>
      <c r="H519" s="225">
        <f t="shared" si="48"/>
        <v>0</v>
      </c>
    </row>
    <row r="520" spans="1:8">
      <c r="A520" s="218" t="s">
        <v>1563</v>
      </c>
      <c r="B520" s="223" t="s">
        <v>1564</v>
      </c>
      <c r="C520" s="223" t="s">
        <v>1565</v>
      </c>
      <c r="D520" s="224"/>
      <c r="E520" s="224">
        <v>910</v>
      </c>
      <c r="F520" s="226">
        <v>49</v>
      </c>
      <c r="G520" s="224">
        <f t="shared" si="49"/>
        <v>-861</v>
      </c>
      <c r="H520" s="225">
        <f t="shared" si="48"/>
        <v>-0.94615384615384612</v>
      </c>
    </row>
    <row r="521" spans="1:8">
      <c r="A521" s="218" t="s">
        <v>1566</v>
      </c>
      <c r="B521" s="223" t="s">
        <v>1567</v>
      </c>
      <c r="C521" s="223" t="s">
        <v>1568</v>
      </c>
      <c r="D521" s="224"/>
      <c r="E521" s="224"/>
      <c r="F521" s="226"/>
      <c r="G521" s="224">
        <f t="shared" si="49"/>
        <v>0</v>
      </c>
      <c r="H521" s="225">
        <f t="shared" si="48"/>
        <v>0</v>
      </c>
    </row>
    <row r="522" spans="1:8">
      <c r="A522" s="218" t="s">
        <v>1569</v>
      </c>
      <c r="B522" s="223" t="s">
        <v>1570</v>
      </c>
      <c r="C522" s="223" t="s">
        <v>1571</v>
      </c>
      <c r="D522" s="224">
        <f>SUM(D524:D524)</f>
        <v>0</v>
      </c>
      <c r="E522" s="224">
        <f>SUM(E524:E524)</f>
        <v>0</v>
      </c>
      <c r="F522" s="224">
        <f>F523+F524</f>
        <v>30</v>
      </c>
      <c r="G522" s="224">
        <f t="shared" si="49"/>
        <v>30</v>
      </c>
      <c r="H522" s="225">
        <f t="shared" ref="H522:H586" si="51">IFERROR(G522/E522,)</f>
        <v>0</v>
      </c>
    </row>
    <row r="523" spans="1:8">
      <c r="A523" s="218"/>
      <c r="B523" s="223">
        <v>2149901</v>
      </c>
      <c r="C523" s="223" t="s">
        <v>1919</v>
      </c>
      <c r="D523" s="224"/>
      <c r="E523" s="224"/>
      <c r="F523" s="224">
        <v>30</v>
      </c>
      <c r="G523" s="224"/>
      <c r="H523" s="225"/>
    </row>
    <row r="524" spans="1:8">
      <c r="A524" s="218" t="s">
        <v>1572</v>
      </c>
      <c r="B524" s="223" t="s">
        <v>1573</v>
      </c>
      <c r="C524" s="223" t="s">
        <v>1574</v>
      </c>
      <c r="D524" s="224"/>
      <c r="E524" s="224">
        <v>0</v>
      </c>
      <c r="F524" s="226"/>
      <c r="G524" s="224">
        <f t="shared" ref="G524:G587" si="52">F524-E524</f>
        <v>0</v>
      </c>
      <c r="H524" s="225">
        <f t="shared" si="51"/>
        <v>0</v>
      </c>
    </row>
    <row r="525" spans="1:8">
      <c r="A525" s="218" t="s">
        <v>1575</v>
      </c>
      <c r="B525" s="219" t="s">
        <v>1576</v>
      </c>
      <c r="C525" s="219" t="s">
        <v>1577</v>
      </c>
      <c r="D525" s="221">
        <f>SUM(D526,D528,D530,D536,D540)</f>
        <v>1033</v>
      </c>
      <c r="E525" s="221">
        <f>SUM(E526,E528,E530,E536,E540)</f>
        <v>864</v>
      </c>
      <c r="F525" s="221">
        <f>SUM(F526,F528,F530,F536,F540)</f>
        <v>572</v>
      </c>
      <c r="G525" s="221">
        <f t="shared" si="52"/>
        <v>-292</v>
      </c>
      <c r="H525" s="222">
        <f t="shared" si="51"/>
        <v>-0.33796296296296297</v>
      </c>
    </row>
    <row r="526" spans="1:8">
      <c r="A526" s="218" t="s">
        <v>1578</v>
      </c>
      <c r="B526" s="223" t="s">
        <v>1579</v>
      </c>
      <c r="C526" s="223" t="s">
        <v>1580</v>
      </c>
      <c r="D526" s="224">
        <f>D527</f>
        <v>0</v>
      </c>
      <c r="E526" s="224">
        <f t="shared" ref="E526:F526" si="53">E527</f>
        <v>0</v>
      </c>
      <c r="F526" s="224">
        <f t="shared" si="53"/>
        <v>0</v>
      </c>
      <c r="G526" s="224">
        <f t="shared" si="52"/>
        <v>0</v>
      </c>
      <c r="H526" s="225">
        <f t="shared" si="51"/>
        <v>0</v>
      </c>
    </row>
    <row r="527" spans="1:8">
      <c r="A527" s="218" t="s">
        <v>1581</v>
      </c>
      <c r="B527" s="223" t="s">
        <v>1582</v>
      </c>
      <c r="C527" s="223" t="s">
        <v>1583</v>
      </c>
      <c r="D527" s="224"/>
      <c r="E527" s="224"/>
      <c r="F527" s="226"/>
      <c r="G527" s="224">
        <f t="shared" si="52"/>
        <v>0</v>
      </c>
      <c r="H527" s="225">
        <f t="shared" si="51"/>
        <v>0</v>
      </c>
    </row>
    <row r="528" spans="1:8">
      <c r="A528" s="218" t="s">
        <v>1584</v>
      </c>
      <c r="B528" s="223" t="s">
        <v>1585</v>
      </c>
      <c r="C528" s="223" t="s">
        <v>1586</v>
      </c>
      <c r="D528" s="224">
        <v>90</v>
      </c>
      <c r="E528" s="224">
        <v>100</v>
      </c>
      <c r="F528" s="224">
        <f t="shared" ref="F528" si="54">SUM(F529)</f>
        <v>0</v>
      </c>
      <c r="G528" s="224">
        <f t="shared" si="52"/>
        <v>-100</v>
      </c>
      <c r="H528" s="225">
        <f t="shared" si="51"/>
        <v>-1</v>
      </c>
    </row>
    <row r="529" spans="1:8">
      <c r="A529" s="218" t="s">
        <v>1587</v>
      </c>
      <c r="B529" s="223" t="s">
        <v>1588</v>
      </c>
      <c r="C529" s="223" t="s">
        <v>1589</v>
      </c>
      <c r="D529" s="224"/>
      <c r="E529" s="224"/>
      <c r="F529" s="226">
        <v>0</v>
      </c>
      <c r="G529" s="224">
        <f t="shared" si="52"/>
        <v>0</v>
      </c>
      <c r="H529" s="225">
        <f t="shared" si="51"/>
        <v>0</v>
      </c>
    </row>
    <row r="530" spans="1:8">
      <c r="A530" s="218" t="s">
        <v>1590</v>
      </c>
      <c r="B530" s="223" t="s">
        <v>1591</v>
      </c>
      <c r="C530" s="223" t="s">
        <v>1592</v>
      </c>
      <c r="D530" s="224">
        <f>SUM(D531:D535)</f>
        <v>682</v>
      </c>
      <c r="E530" s="224">
        <f>SUM(E531:E535)</f>
        <v>432</v>
      </c>
      <c r="F530" s="224">
        <f>SUM(F531:F535)</f>
        <v>354</v>
      </c>
      <c r="G530" s="224">
        <f t="shared" si="52"/>
        <v>-78</v>
      </c>
      <c r="H530" s="225">
        <f t="shared" si="51"/>
        <v>-0.18055555555555555</v>
      </c>
    </row>
    <row r="531" spans="1:8">
      <c r="A531" s="218" t="s">
        <v>1593</v>
      </c>
      <c r="B531" s="223" t="s">
        <v>1594</v>
      </c>
      <c r="C531" s="223" t="s">
        <v>266</v>
      </c>
      <c r="D531" s="224">
        <v>301</v>
      </c>
      <c r="E531" s="224">
        <v>282</v>
      </c>
      <c r="F531" s="226">
        <v>265</v>
      </c>
      <c r="G531" s="224">
        <f t="shared" si="52"/>
        <v>-17</v>
      </c>
      <c r="H531" s="225">
        <f t="shared" si="51"/>
        <v>-6.0283687943262408E-2</v>
      </c>
    </row>
    <row r="532" spans="1:8">
      <c r="A532" s="218" t="s">
        <v>1595</v>
      </c>
      <c r="B532" s="223" t="s">
        <v>1596</v>
      </c>
      <c r="C532" s="223" t="s">
        <v>1597</v>
      </c>
      <c r="D532" s="224">
        <v>34</v>
      </c>
      <c r="E532" s="224">
        <v>100</v>
      </c>
      <c r="F532" s="226">
        <v>47</v>
      </c>
      <c r="G532" s="224">
        <f t="shared" si="52"/>
        <v>-53</v>
      </c>
      <c r="H532" s="225">
        <f t="shared" si="51"/>
        <v>-0.53</v>
      </c>
    </row>
    <row r="533" spans="1:8">
      <c r="A533" s="218" t="s">
        <v>1598</v>
      </c>
      <c r="B533" s="223" t="s">
        <v>1599</v>
      </c>
      <c r="C533" s="223" t="s">
        <v>1600</v>
      </c>
      <c r="D533" s="224">
        <v>10</v>
      </c>
      <c r="E533" s="224"/>
      <c r="F533" s="226"/>
      <c r="G533" s="224">
        <f t="shared" si="52"/>
        <v>0</v>
      </c>
      <c r="H533" s="225">
        <f t="shared" si="51"/>
        <v>0</v>
      </c>
    </row>
    <row r="534" spans="1:8">
      <c r="A534" s="218" t="s">
        <v>1601</v>
      </c>
      <c r="B534" s="223" t="s">
        <v>1602</v>
      </c>
      <c r="C534" s="223" t="s">
        <v>1603</v>
      </c>
      <c r="D534" s="224">
        <v>337</v>
      </c>
      <c r="E534" s="224">
        <v>50</v>
      </c>
      <c r="F534" s="226">
        <v>42</v>
      </c>
      <c r="G534" s="224">
        <f t="shared" si="52"/>
        <v>-8</v>
      </c>
      <c r="H534" s="225">
        <f t="shared" si="51"/>
        <v>-0.16</v>
      </c>
    </row>
    <row r="535" spans="1:8">
      <c r="A535" s="218" t="s">
        <v>1604</v>
      </c>
      <c r="B535" s="223" t="s">
        <v>1605</v>
      </c>
      <c r="C535" s="223" t="s">
        <v>1606</v>
      </c>
      <c r="D535" s="224"/>
      <c r="E535" s="224"/>
      <c r="F535" s="226"/>
      <c r="G535" s="224">
        <f t="shared" si="52"/>
        <v>0</v>
      </c>
      <c r="H535" s="225">
        <f t="shared" si="51"/>
        <v>0</v>
      </c>
    </row>
    <row r="536" spans="1:8">
      <c r="A536" s="218" t="s">
        <v>1607</v>
      </c>
      <c r="B536" s="223" t="s">
        <v>1608</v>
      </c>
      <c r="C536" s="223" t="s">
        <v>1609</v>
      </c>
      <c r="D536" s="224">
        <f>SUM(D537:D539)</f>
        <v>261</v>
      </c>
      <c r="E536" s="224">
        <f>SUM(E537:E539)</f>
        <v>332</v>
      </c>
      <c r="F536" s="224">
        <f>SUM(F537:F539)</f>
        <v>218</v>
      </c>
      <c r="G536" s="224">
        <f t="shared" si="52"/>
        <v>-114</v>
      </c>
      <c r="H536" s="225">
        <f t="shared" si="51"/>
        <v>-0.34337349397590361</v>
      </c>
    </row>
    <row r="537" spans="1:8">
      <c r="A537" s="218" t="s">
        <v>1610</v>
      </c>
      <c r="B537" s="223" t="s">
        <v>1611</v>
      </c>
      <c r="C537" s="223" t="s">
        <v>266</v>
      </c>
      <c r="D537" s="224">
        <v>210</v>
      </c>
      <c r="E537" s="224">
        <v>232</v>
      </c>
      <c r="F537" s="226">
        <v>197</v>
      </c>
      <c r="G537" s="224">
        <f t="shared" si="52"/>
        <v>-35</v>
      </c>
      <c r="H537" s="225">
        <f t="shared" si="51"/>
        <v>-0.15086206896551724</v>
      </c>
    </row>
    <row r="538" spans="1:8">
      <c r="A538" s="218" t="s">
        <v>1612</v>
      </c>
      <c r="B538" s="223" t="s">
        <v>1613</v>
      </c>
      <c r="C538" s="223" t="s">
        <v>1614</v>
      </c>
      <c r="D538" s="224">
        <v>50</v>
      </c>
      <c r="E538" s="224">
        <v>100</v>
      </c>
      <c r="F538" s="226"/>
      <c r="G538" s="224">
        <f t="shared" si="52"/>
        <v>-100</v>
      </c>
      <c r="H538" s="225">
        <f t="shared" si="51"/>
        <v>-1</v>
      </c>
    </row>
    <row r="539" spans="1:8">
      <c r="A539" s="218" t="s">
        <v>1615</v>
      </c>
      <c r="B539" s="223" t="s">
        <v>1616</v>
      </c>
      <c r="C539" s="223" t="s">
        <v>1617</v>
      </c>
      <c r="D539" s="224">
        <v>1</v>
      </c>
      <c r="E539" s="224"/>
      <c r="F539" s="226">
        <v>21</v>
      </c>
      <c r="G539" s="224">
        <f t="shared" si="52"/>
        <v>21</v>
      </c>
      <c r="H539" s="225">
        <f t="shared" si="51"/>
        <v>0</v>
      </c>
    </row>
    <row r="540" spans="1:8">
      <c r="A540" s="218" t="s">
        <v>1618</v>
      </c>
      <c r="B540" s="223" t="s">
        <v>1619</v>
      </c>
      <c r="C540" s="223" t="s">
        <v>1620</v>
      </c>
      <c r="D540" s="224">
        <f>SUM(D541:D541)</f>
        <v>0</v>
      </c>
      <c r="E540" s="224">
        <f>SUM(E541:E541)</f>
        <v>0</v>
      </c>
      <c r="F540" s="224">
        <f>SUM(F541:F541)</f>
        <v>0</v>
      </c>
      <c r="G540" s="224">
        <f t="shared" si="52"/>
        <v>0</v>
      </c>
      <c r="H540" s="225">
        <f t="shared" si="51"/>
        <v>0</v>
      </c>
    </row>
    <row r="541" spans="1:8">
      <c r="A541" s="218" t="s">
        <v>1621</v>
      </c>
      <c r="B541" s="223" t="s">
        <v>1622</v>
      </c>
      <c r="C541" s="223" t="s">
        <v>1623</v>
      </c>
      <c r="D541" s="224"/>
      <c r="E541" s="224"/>
      <c r="F541" s="226"/>
      <c r="G541" s="224">
        <f t="shared" si="52"/>
        <v>0</v>
      </c>
      <c r="H541" s="225">
        <f t="shared" si="51"/>
        <v>0</v>
      </c>
    </row>
    <row r="542" spans="1:8">
      <c r="A542" s="218" t="s">
        <v>1624</v>
      </c>
      <c r="B542" s="219" t="s">
        <v>1625</v>
      </c>
      <c r="C542" s="219" t="s">
        <v>1626</v>
      </c>
      <c r="D542" s="221">
        <f>SUM(D543,D549,D554)</f>
        <v>768</v>
      </c>
      <c r="E542" s="221">
        <f t="shared" ref="E542:F542" si="55">SUM(E543,E549,E554)</f>
        <v>536</v>
      </c>
      <c r="F542" s="221">
        <f t="shared" si="55"/>
        <v>335</v>
      </c>
      <c r="G542" s="221">
        <f t="shared" si="52"/>
        <v>-201</v>
      </c>
      <c r="H542" s="222">
        <f t="shared" si="51"/>
        <v>-0.375</v>
      </c>
    </row>
    <row r="543" spans="1:8">
      <c r="A543" s="218" t="s">
        <v>1627</v>
      </c>
      <c r="B543" s="223" t="s">
        <v>1628</v>
      </c>
      <c r="C543" s="223" t="s">
        <v>1629</v>
      </c>
      <c r="D543" s="224">
        <f>SUM(D544:D548)</f>
        <v>366</v>
      </c>
      <c r="E543" s="224">
        <f>SUM(E544:E548)</f>
        <v>272</v>
      </c>
      <c r="F543" s="224">
        <f>SUM(F544:F548)</f>
        <v>200</v>
      </c>
      <c r="G543" s="224">
        <f t="shared" si="52"/>
        <v>-72</v>
      </c>
      <c r="H543" s="225">
        <f t="shared" si="51"/>
        <v>-0.26470588235294118</v>
      </c>
    </row>
    <row r="544" spans="1:8">
      <c r="A544" s="218" t="s">
        <v>1630</v>
      </c>
      <c r="B544" s="223" t="s">
        <v>1631</v>
      </c>
      <c r="C544" s="223" t="s">
        <v>266</v>
      </c>
      <c r="D544" s="224">
        <v>163</v>
      </c>
      <c r="E544" s="224">
        <v>172</v>
      </c>
      <c r="F544" s="226">
        <v>169</v>
      </c>
      <c r="G544" s="224">
        <f t="shared" si="52"/>
        <v>-3</v>
      </c>
      <c r="H544" s="225">
        <f t="shared" si="51"/>
        <v>-1.7441860465116279E-2</v>
      </c>
    </row>
    <row r="545" spans="1:8">
      <c r="A545" s="218" t="s">
        <v>1632</v>
      </c>
      <c r="B545" s="223" t="s">
        <v>1633</v>
      </c>
      <c r="C545" s="223" t="s">
        <v>1634</v>
      </c>
      <c r="D545" s="224">
        <v>2</v>
      </c>
      <c r="E545" s="224"/>
      <c r="F545" s="226"/>
      <c r="G545" s="224">
        <f t="shared" si="52"/>
        <v>0</v>
      </c>
      <c r="H545" s="225">
        <f t="shared" si="51"/>
        <v>0</v>
      </c>
    </row>
    <row r="546" spans="1:8">
      <c r="A546" s="218" t="s">
        <v>1635</v>
      </c>
      <c r="B546" s="223" t="s">
        <v>1636</v>
      </c>
      <c r="C546" s="223" t="s">
        <v>1637</v>
      </c>
      <c r="D546" s="224">
        <v>168</v>
      </c>
      <c r="E546" s="224">
        <v>100</v>
      </c>
      <c r="F546" s="226"/>
      <c r="G546" s="224">
        <f t="shared" si="52"/>
        <v>-100</v>
      </c>
      <c r="H546" s="225">
        <f t="shared" si="51"/>
        <v>-1</v>
      </c>
    </row>
    <row r="547" spans="1:8">
      <c r="A547" s="218" t="s">
        <v>1638</v>
      </c>
      <c r="B547" s="223" t="s">
        <v>1639</v>
      </c>
      <c r="C547" s="223" t="s">
        <v>1640</v>
      </c>
      <c r="D547" s="224"/>
      <c r="E547" s="224"/>
      <c r="F547" s="226">
        <v>31</v>
      </c>
      <c r="G547" s="224">
        <f t="shared" si="52"/>
        <v>31</v>
      </c>
      <c r="H547" s="225">
        <f t="shared" si="51"/>
        <v>0</v>
      </c>
    </row>
    <row r="548" spans="1:8">
      <c r="A548" s="218" t="s">
        <v>1641</v>
      </c>
      <c r="B548" s="223" t="s">
        <v>1642</v>
      </c>
      <c r="C548" s="223" t="s">
        <v>1643</v>
      </c>
      <c r="D548" s="224">
        <v>33</v>
      </c>
      <c r="E548" s="224"/>
      <c r="F548" s="226"/>
      <c r="G548" s="224">
        <f t="shared" si="52"/>
        <v>0</v>
      </c>
      <c r="H548" s="225">
        <f t="shared" si="51"/>
        <v>0</v>
      </c>
    </row>
    <row r="549" spans="1:8">
      <c r="A549" s="218" t="s">
        <v>1644</v>
      </c>
      <c r="B549" s="223" t="s">
        <v>1645</v>
      </c>
      <c r="C549" s="223" t="s">
        <v>1646</v>
      </c>
      <c r="D549" s="224">
        <f>SUM(D550:D553)</f>
        <v>390</v>
      </c>
      <c r="E549" s="224">
        <f>SUM(E550:E553)</f>
        <v>264</v>
      </c>
      <c r="F549" s="224">
        <f>SUM(F550:F553)</f>
        <v>135</v>
      </c>
      <c r="G549" s="224">
        <f t="shared" si="52"/>
        <v>-129</v>
      </c>
      <c r="H549" s="225">
        <f t="shared" si="51"/>
        <v>-0.48863636363636365</v>
      </c>
    </row>
    <row r="550" spans="1:8">
      <c r="A550" s="218" t="s">
        <v>1647</v>
      </c>
      <c r="B550" s="223" t="s">
        <v>1648</v>
      </c>
      <c r="C550" s="223" t="s">
        <v>266</v>
      </c>
      <c r="D550" s="224">
        <v>57</v>
      </c>
      <c r="E550" s="224">
        <v>64</v>
      </c>
      <c r="F550" s="226">
        <v>58</v>
      </c>
      <c r="G550" s="224">
        <f t="shared" si="52"/>
        <v>-6</v>
      </c>
      <c r="H550" s="225">
        <f t="shared" si="51"/>
        <v>-9.375E-2</v>
      </c>
    </row>
    <row r="551" spans="1:8">
      <c r="A551" s="218" t="s">
        <v>1649</v>
      </c>
      <c r="B551" s="223" t="s">
        <v>1650</v>
      </c>
      <c r="C551" s="223" t="s">
        <v>1651</v>
      </c>
      <c r="D551" s="224">
        <v>1</v>
      </c>
      <c r="E551" s="224"/>
      <c r="F551" s="226"/>
      <c r="G551" s="224">
        <f t="shared" si="52"/>
        <v>0</v>
      </c>
      <c r="H551" s="225">
        <f t="shared" si="51"/>
        <v>0</v>
      </c>
    </row>
    <row r="552" spans="1:8">
      <c r="A552" s="218" t="s">
        <v>1652</v>
      </c>
      <c r="B552" s="223" t="s">
        <v>1653</v>
      </c>
      <c r="C552" s="223" t="s">
        <v>1654</v>
      </c>
      <c r="D552" s="224">
        <v>4</v>
      </c>
      <c r="E552" s="224"/>
      <c r="F552" s="226"/>
      <c r="G552" s="224">
        <f t="shared" si="52"/>
        <v>0</v>
      </c>
      <c r="H552" s="225">
        <f t="shared" si="51"/>
        <v>0</v>
      </c>
    </row>
    <row r="553" spans="1:8">
      <c r="A553" s="218" t="s">
        <v>1655</v>
      </c>
      <c r="B553" s="223" t="s">
        <v>1656</v>
      </c>
      <c r="C553" s="223" t="s">
        <v>1657</v>
      </c>
      <c r="D553" s="224">
        <v>328</v>
      </c>
      <c r="E553" s="224">
        <v>200</v>
      </c>
      <c r="F553" s="226">
        <v>77</v>
      </c>
      <c r="G553" s="224">
        <f t="shared" si="52"/>
        <v>-123</v>
      </c>
      <c r="H553" s="225">
        <f t="shared" si="51"/>
        <v>-0.61499999999999999</v>
      </c>
    </row>
    <row r="554" spans="1:8">
      <c r="A554" s="218" t="s">
        <v>1658</v>
      </c>
      <c r="B554" s="223" t="s">
        <v>1659</v>
      </c>
      <c r="C554" s="223" t="s">
        <v>1660</v>
      </c>
      <c r="D554" s="224">
        <f>SUM(D555:D555)</f>
        <v>12</v>
      </c>
      <c r="E554" s="224">
        <f>SUM(E555:E555)</f>
        <v>0</v>
      </c>
      <c r="F554" s="224">
        <f>SUM(F555:F555)</f>
        <v>0</v>
      </c>
      <c r="G554" s="224">
        <f t="shared" si="52"/>
        <v>0</v>
      </c>
      <c r="H554" s="225">
        <f t="shared" si="51"/>
        <v>0</v>
      </c>
    </row>
    <row r="555" spans="1:8">
      <c r="A555" s="218" t="s">
        <v>1661</v>
      </c>
      <c r="B555" s="223" t="s">
        <v>1662</v>
      </c>
      <c r="C555" s="223" t="s">
        <v>1663</v>
      </c>
      <c r="D555" s="224">
        <v>12</v>
      </c>
      <c r="E555" s="224"/>
      <c r="F555" s="226"/>
      <c r="G555" s="224">
        <f t="shared" si="52"/>
        <v>0</v>
      </c>
      <c r="H555" s="225">
        <f t="shared" si="51"/>
        <v>0</v>
      </c>
    </row>
    <row r="556" spans="1:8">
      <c r="A556" s="218" t="s">
        <v>1664</v>
      </c>
      <c r="B556" s="219" t="s">
        <v>1665</v>
      </c>
      <c r="C556" s="219" t="s">
        <v>1666</v>
      </c>
      <c r="D556" s="221">
        <f>SUM(D557,D560,D563)</f>
        <v>0</v>
      </c>
      <c r="E556" s="221">
        <f>SUM(E557,E560,E563)</f>
        <v>0</v>
      </c>
      <c r="F556" s="221">
        <f>SUM(F557,F560,F563)</f>
        <v>0</v>
      </c>
      <c r="G556" s="221">
        <f t="shared" si="52"/>
        <v>0</v>
      </c>
      <c r="H556" s="222">
        <f t="shared" si="51"/>
        <v>0</v>
      </c>
    </row>
    <row r="557" spans="1:8">
      <c r="A557" s="218" t="s">
        <v>1667</v>
      </c>
      <c r="B557" s="223" t="s">
        <v>1668</v>
      </c>
      <c r="C557" s="223" t="s">
        <v>1669</v>
      </c>
      <c r="D557" s="224">
        <f>SUM(D558:D559)</f>
        <v>0</v>
      </c>
      <c r="E557" s="224">
        <f>SUM(E558:E559)</f>
        <v>0</v>
      </c>
      <c r="F557" s="224">
        <f>SUM(F558:F559)</f>
        <v>0</v>
      </c>
      <c r="G557" s="224">
        <f t="shared" si="52"/>
        <v>0</v>
      </c>
      <c r="H557" s="225">
        <f t="shared" si="51"/>
        <v>0</v>
      </c>
    </row>
    <row r="558" spans="1:8">
      <c r="A558" s="218" t="s">
        <v>1670</v>
      </c>
      <c r="B558" s="223" t="s">
        <v>1671</v>
      </c>
      <c r="C558" s="223" t="s">
        <v>266</v>
      </c>
      <c r="D558" s="224">
        <v>0</v>
      </c>
      <c r="E558" s="224">
        <v>0</v>
      </c>
      <c r="F558" s="226"/>
      <c r="G558" s="224">
        <f t="shared" si="52"/>
        <v>0</v>
      </c>
      <c r="H558" s="225">
        <f t="shared" si="51"/>
        <v>0</v>
      </c>
    </row>
    <row r="559" spans="1:8">
      <c r="A559" s="218" t="s">
        <v>1672</v>
      </c>
      <c r="B559" s="223" t="s">
        <v>1673</v>
      </c>
      <c r="C559" s="223" t="s">
        <v>269</v>
      </c>
      <c r="D559" s="224">
        <v>0</v>
      </c>
      <c r="E559" s="224">
        <v>0</v>
      </c>
      <c r="F559" s="226"/>
      <c r="G559" s="224">
        <f t="shared" si="52"/>
        <v>0</v>
      </c>
      <c r="H559" s="225">
        <f t="shared" si="51"/>
        <v>0</v>
      </c>
    </row>
    <row r="560" spans="1:8">
      <c r="A560" s="218" t="s">
        <v>1674</v>
      </c>
      <c r="B560" s="223" t="s">
        <v>1675</v>
      </c>
      <c r="C560" s="223" t="s">
        <v>1676</v>
      </c>
      <c r="D560" s="224">
        <f>SUM(D561:D562)</f>
        <v>0</v>
      </c>
      <c r="E560" s="224">
        <f>SUM(E561:E562)</f>
        <v>0</v>
      </c>
      <c r="F560" s="224">
        <f>SUM(F561:F562)</f>
        <v>0</v>
      </c>
      <c r="G560" s="224">
        <f t="shared" si="52"/>
        <v>0</v>
      </c>
      <c r="H560" s="225">
        <f t="shared" si="51"/>
        <v>0</v>
      </c>
    </row>
    <row r="561" spans="1:8">
      <c r="A561" s="218" t="s">
        <v>1677</v>
      </c>
      <c r="B561" s="223" t="s">
        <v>1678</v>
      </c>
      <c r="C561" s="223" t="s">
        <v>1679</v>
      </c>
      <c r="D561" s="224">
        <v>0</v>
      </c>
      <c r="E561" s="224">
        <v>0</v>
      </c>
      <c r="F561" s="226"/>
      <c r="G561" s="224">
        <f t="shared" si="52"/>
        <v>0</v>
      </c>
      <c r="H561" s="225">
        <f t="shared" si="51"/>
        <v>0</v>
      </c>
    </row>
    <row r="562" spans="1:8">
      <c r="A562" s="218" t="s">
        <v>1680</v>
      </c>
      <c r="B562" s="223" t="s">
        <v>1681</v>
      </c>
      <c r="C562" s="223" t="s">
        <v>1682</v>
      </c>
      <c r="D562" s="224">
        <v>0</v>
      </c>
      <c r="E562" s="224">
        <v>0</v>
      </c>
      <c r="F562" s="226"/>
      <c r="G562" s="224">
        <f t="shared" si="52"/>
        <v>0</v>
      </c>
      <c r="H562" s="225">
        <f t="shared" si="51"/>
        <v>0</v>
      </c>
    </row>
    <row r="563" spans="1:8">
      <c r="A563" s="218" t="s">
        <v>1683</v>
      </c>
      <c r="B563" s="223" t="s">
        <v>1684</v>
      </c>
      <c r="C563" s="223" t="s">
        <v>1685</v>
      </c>
      <c r="D563" s="224">
        <v>0</v>
      </c>
      <c r="E563" s="224">
        <v>0</v>
      </c>
      <c r="F563" s="226"/>
      <c r="G563" s="224">
        <f t="shared" si="52"/>
        <v>0</v>
      </c>
      <c r="H563" s="225">
        <f t="shared" si="51"/>
        <v>0</v>
      </c>
    </row>
    <row r="564" spans="1:8">
      <c r="A564" s="218" t="s">
        <v>1686</v>
      </c>
      <c r="B564" s="219" t="s">
        <v>1687</v>
      </c>
      <c r="C564" s="219" t="s">
        <v>1688</v>
      </c>
      <c r="D564" s="221">
        <f>SUM(D565:D568)</f>
        <v>0</v>
      </c>
      <c r="E564" s="221">
        <f>SUM(E565:E568)</f>
        <v>0</v>
      </c>
      <c r="F564" s="221">
        <f>SUM(F565:F568)</f>
        <v>0</v>
      </c>
      <c r="G564" s="221">
        <f t="shared" si="52"/>
        <v>0</v>
      </c>
      <c r="H564" s="222">
        <f t="shared" si="51"/>
        <v>0</v>
      </c>
    </row>
    <row r="565" spans="1:8">
      <c r="A565" s="218" t="s">
        <v>1689</v>
      </c>
      <c r="B565" s="223" t="s">
        <v>1690</v>
      </c>
      <c r="C565" s="223" t="s">
        <v>1691</v>
      </c>
      <c r="D565" s="224">
        <v>0</v>
      </c>
      <c r="E565" s="224">
        <v>0</v>
      </c>
      <c r="F565" s="226"/>
      <c r="G565" s="224">
        <f t="shared" si="52"/>
        <v>0</v>
      </c>
      <c r="H565" s="225">
        <f t="shared" si="51"/>
        <v>0</v>
      </c>
    </row>
    <row r="566" spans="1:8">
      <c r="A566" s="218" t="s">
        <v>1692</v>
      </c>
      <c r="B566" s="223" t="s">
        <v>1693</v>
      </c>
      <c r="C566" s="223" t="s">
        <v>1694</v>
      </c>
      <c r="D566" s="224">
        <v>0</v>
      </c>
      <c r="E566" s="224">
        <v>0</v>
      </c>
      <c r="F566" s="226"/>
      <c r="G566" s="224">
        <f t="shared" si="52"/>
        <v>0</v>
      </c>
      <c r="H566" s="225">
        <f t="shared" si="51"/>
        <v>0</v>
      </c>
    </row>
    <row r="567" spans="1:8">
      <c r="A567" s="218" t="s">
        <v>1695</v>
      </c>
      <c r="B567" s="223" t="s">
        <v>1696</v>
      </c>
      <c r="C567" s="223" t="s">
        <v>1697</v>
      </c>
      <c r="D567" s="224">
        <v>0</v>
      </c>
      <c r="E567" s="224">
        <v>0</v>
      </c>
      <c r="F567" s="226"/>
      <c r="G567" s="224">
        <f t="shared" si="52"/>
        <v>0</v>
      </c>
      <c r="H567" s="225">
        <f t="shared" si="51"/>
        <v>0</v>
      </c>
    </row>
    <row r="568" spans="1:8">
      <c r="A568" s="218" t="s">
        <v>1698</v>
      </c>
      <c r="B568" s="223" t="s">
        <v>1699</v>
      </c>
      <c r="C568" s="223" t="s">
        <v>1700</v>
      </c>
      <c r="D568" s="224">
        <v>0</v>
      </c>
      <c r="E568" s="224">
        <v>0</v>
      </c>
      <c r="F568" s="226"/>
      <c r="G568" s="224">
        <f t="shared" si="52"/>
        <v>0</v>
      </c>
      <c r="H568" s="225">
        <f t="shared" si="51"/>
        <v>0</v>
      </c>
    </row>
    <row r="569" spans="1:8">
      <c r="A569" s="218" t="s">
        <v>1701</v>
      </c>
      <c r="B569" s="219" t="s">
        <v>1702</v>
      </c>
      <c r="C569" s="219" t="s">
        <v>1703</v>
      </c>
      <c r="D569" s="221">
        <f>SUM(D570,D577,D584,D587)</f>
        <v>941</v>
      </c>
      <c r="E569" s="221">
        <f>SUM(E570,E577,E584,E587)</f>
        <v>1113</v>
      </c>
      <c r="F569" s="221">
        <f>SUM(F570,F577,F584,F587)</f>
        <v>801</v>
      </c>
      <c r="G569" s="221">
        <f t="shared" si="52"/>
        <v>-312</v>
      </c>
      <c r="H569" s="222">
        <f t="shared" si="51"/>
        <v>-0.28032345013477089</v>
      </c>
    </row>
    <row r="570" spans="1:8">
      <c r="A570" s="218" t="s">
        <v>1704</v>
      </c>
      <c r="B570" s="223" t="s">
        <v>1705</v>
      </c>
      <c r="C570" s="223" t="s">
        <v>1706</v>
      </c>
      <c r="D570" s="224">
        <f>SUM(D571:D576)</f>
        <v>810</v>
      </c>
      <c r="E570" s="224">
        <f t="shared" ref="E570:F570" si="56">SUM(E571:E576)</f>
        <v>978</v>
      </c>
      <c r="F570" s="224">
        <f t="shared" si="56"/>
        <v>700</v>
      </c>
      <c r="G570" s="224">
        <f t="shared" si="52"/>
        <v>-278</v>
      </c>
      <c r="H570" s="225">
        <f t="shared" si="51"/>
        <v>-0.28425357873210633</v>
      </c>
    </row>
    <row r="571" spans="1:8">
      <c r="A571" s="218" t="s">
        <v>1707</v>
      </c>
      <c r="B571" s="223" t="s">
        <v>1708</v>
      </c>
      <c r="C571" s="223" t="s">
        <v>266</v>
      </c>
      <c r="D571" s="224">
        <v>613</v>
      </c>
      <c r="E571" s="224">
        <v>778</v>
      </c>
      <c r="F571" s="226">
        <v>627</v>
      </c>
      <c r="G571" s="224">
        <f t="shared" si="52"/>
        <v>-151</v>
      </c>
      <c r="H571" s="225">
        <f t="shared" si="51"/>
        <v>-0.19408740359897173</v>
      </c>
    </row>
    <row r="572" spans="1:8">
      <c r="A572" s="218" t="s">
        <v>1709</v>
      </c>
      <c r="B572" s="223" t="s">
        <v>1710</v>
      </c>
      <c r="C572" s="223" t="s">
        <v>269</v>
      </c>
      <c r="D572" s="224">
        <v>29</v>
      </c>
      <c r="E572" s="224"/>
      <c r="F572" s="226"/>
      <c r="G572" s="224">
        <f t="shared" si="52"/>
        <v>0</v>
      </c>
      <c r="H572" s="225">
        <f t="shared" si="51"/>
        <v>0</v>
      </c>
    </row>
    <row r="573" spans="1:8">
      <c r="A573" s="218" t="s">
        <v>1711</v>
      </c>
      <c r="B573" s="223" t="s">
        <v>1712</v>
      </c>
      <c r="C573" s="223" t="s">
        <v>1713</v>
      </c>
      <c r="D573" s="224"/>
      <c r="E573" s="224"/>
      <c r="F573" s="226">
        <v>6</v>
      </c>
      <c r="G573" s="224">
        <f t="shared" si="52"/>
        <v>6</v>
      </c>
      <c r="H573" s="225">
        <f t="shared" si="51"/>
        <v>0</v>
      </c>
    </row>
    <row r="574" spans="1:8">
      <c r="A574" s="218" t="s">
        <v>1714</v>
      </c>
      <c r="B574" s="223" t="s">
        <v>1715</v>
      </c>
      <c r="C574" s="223" t="s">
        <v>1716</v>
      </c>
      <c r="D574" s="224">
        <v>164</v>
      </c>
      <c r="E574" s="224">
        <v>200</v>
      </c>
      <c r="F574" s="226"/>
      <c r="G574" s="224">
        <f t="shared" si="52"/>
        <v>-200</v>
      </c>
      <c r="H574" s="225">
        <f t="shared" si="51"/>
        <v>-1</v>
      </c>
    </row>
    <row r="575" spans="1:8">
      <c r="A575" s="218" t="s">
        <v>1717</v>
      </c>
      <c r="B575" s="223" t="s">
        <v>1718</v>
      </c>
      <c r="C575" s="223" t="s">
        <v>1719</v>
      </c>
      <c r="D575" s="224">
        <v>4</v>
      </c>
      <c r="E575" s="224"/>
      <c r="F575" s="226">
        <v>60</v>
      </c>
      <c r="G575" s="224">
        <f t="shared" si="52"/>
        <v>60</v>
      </c>
      <c r="H575" s="225">
        <f t="shared" si="51"/>
        <v>0</v>
      </c>
    </row>
    <row r="576" spans="1:8">
      <c r="A576" s="218"/>
      <c r="B576" s="223">
        <v>2200199</v>
      </c>
      <c r="C576" s="223" t="s">
        <v>1904</v>
      </c>
      <c r="D576" s="224"/>
      <c r="E576" s="224"/>
      <c r="F576" s="226">
        <v>7</v>
      </c>
      <c r="G576" s="224">
        <f t="shared" si="52"/>
        <v>7</v>
      </c>
      <c r="H576" s="225">
        <f t="shared" si="51"/>
        <v>0</v>
      </c>
    </row>
    <row r="577" spans="1:8">
      <c r="A577" s="218" t="s">
        <v>1720</v>
      </c>
      <c r="B577" s="223" t="s">
        <v>1721</v>
      </c>
      <c r="C577" s="223" t="s">
        <v>1722</v>
      </c>
      <c r="D577" s="224">
        <f>SUM(D578:D583)</f>
        <v>70</v>
      </c>
      <c r="E577" s="224">
        <f>SUM(E578:E583)</f>
        <v>66</v>
      </c>
      <c r="F577" s="224">
        <f>SUM(F578:F583)</f>
        <v>74</v>
      </c>
      <c r="G577" s="224">
        <f t="shared" si="52"/>
        <v>8</v>
      </c>
      <c r="H577" s="225">
        <f t="shared" si="51"/>
        <v>0.12121212121212122</v>
      </c>
    </row>
    <row r="578" spans="1:8">
      <c r="A578" s="218" t="s">
        <v>1723</v>
      </c>
      <c r="B578" s="223" t="s">
        <v>1724</v>
      </c>
      <c r="C578" s="223" t="s">
        <v>266</v>
      </c>
      <c r="D578" s="224">
        <v>57</v>
      </c>
      <c r="E578" s="224">
        <v>66</v>
      </c>
      <c r="F578" s="226">
        <v>63</v>
      </c>
      <c r="G578" s="224">
        <f t="shared" si="52"/>
        <v>-3</v>
      </c>
      <c r="H578" s="225">
        <f t="shared" si="51"/>
        <v>-4.5454545454545456E-2</v>
      </c>
    </row>
    <row r="579" spans="1:8">
      <c r="A579" s="218" t="s">
        <v>1725</v>
      </c>
      <c r="B579" s="223" t="s">
        <v>1726</v>
      </c>
      <c r="C579" s="223" t="s">
        <v>269</v>
      </c>
      <c r="D579" s="224">
        <v>2</v>
      </c>
      <c r="E579" s="224"/>
      <c r="F579" s="226">
        <v>5</v>
      </c>
      <c r="G579" s="224">
        <f t="shared" si="52"/>
        <v>5</v>
      </c>
      <c r="H579" s="225">
        <f t="shared" si="51"/>
        <v>0</v>
      </c>
    </row>
    <row r="580" spans="1:8">
      <c r="A580" s="218" t="s">
        <v>1727</v>
      </c>
      <c r="B580" s="223" t="s">
        <v>1728</v>
      </c>
      <c r="C580" s="223" t="s">
        <v>1729</v>
      </c>
      <c r="D580" s="224">
        <v>3</v>
      </c>
      <c r="E580" s="224"/>
      <c r="F580" s="226">
        <v>3</v>
      </c>
      <c r="G580" s="224">
        <f t="shared" si="52"/>
        <v>3</v>
      </c>
      <c r="H580" s="225">
        <f t="shared" si="51"/>
        <v>0</v>
      </c>
    </row>
    <row r="581" spans="1:8">
      <c r="A581" s="218" t="s">
        <v>1730</v>
      </c>
      <c r="B581" s="223" t="s">
        <v>1731</v>
      </c>
      <c r="C581" s="223" t="s">
        <v>1732</v>
      </c>
      <c r="D581" s="224">
        <v>6</v>
      </c>
      <c r="E581" s="224"/>
      <c r="F581" s="226">
        <v>3</v>
      </c>
      <c r="G581" s="224">
        <f t="shared" si="52"/>
        <v>3</v>
      </c>
      <c r="H581" s="225">
        <f t="shared" si="51"/>
        <v>0</v>
      </c>
    </row>
    <row r="582" spans="1:8">
      <c r="A582" s="218" t="s">
        <v>1733</v>
      </c>
      <c r="B582" s="223" t="s">
        <v>1734</v>
      </c>
      <c r="C582" s="223" t="s">
        <v>1735</v>
      </c>
      <c r="D582" s="224">
        <v>1</v>
      </c>
      <c r="E582" s="224"/>
      <c r="F582" s="226"/>
      <c r="G582" s="224">
        <f t="shared" si="52"/>
        <v>0</v>
      </c>
      <c r="H582" s="225">
        <f t="shared" si="51"/>
        <v>0</v>
      </c>
    </row>
    <row r="583" spans="1:8">
      <c r="A583" s="218" t="s">
        <v>1736</v>
      </c>
      <c r="B583" s="223" t="s">
        <v>1737</v>
      </c>
      <c r="C583" s="223" t="s">
        <v>1738</v>
      </c>
      <c r="D583" s="224">
        <v>1</v>
      </c>
      <c r="E583" s="224"/>
      <c r="F583" s="226"/>
      <c r="G583" s="224">
        <f t="shared" si="52"/>
        <v>0</v>
      </c>
      <c r="H583" s="225">
        <f t="shared" si="51"/>
        <v>0</v>
      </c>
    </row>
    <row r="584" spans="1:8">
      <c r="A584" s="218" t="s">
        <v>1739</v>
      </c>
      <c r="B584" s="223" t="s">
        <v>1740</v>
      </c>
      <c r="C584" s="223" t="s">
        <v>1741</v>
      </c>
      <c r="D584" s="224">
        <f>SUM(D585:D586)</f>
        <v>46</v>
      </c>
      <c r="E584" s="224">
        <f>SUM(E585:E586)</f>
        <v>69</v>
      </c>
      <c r="F584" s="224">
        <f>SUM(F585:F586)</f>
        <v>27</v>
      </c>
      <c r="G584" s="224">
        <f t="shared" si="52"/>
        <v>-42</v>
      </c>
      <c r="H584" s="225">
        <f t="shared" si="51"/>
        <v>-0.60869565217391308</v>
      </c>
    </row>
    <row r="585" spans="1:8">
      <c r="A585" s="218" t="s">
        <v>1742</v>
      </c>
      <c r="B585" s="223" t="s">
        <v>1743</v>
      </c>
      <c r="C585" s="223" t="s">
        <v>1744</v>
      </c>
      <c r="D585" s="224">
        <v>46</v>
      </c>
      <c r="E585" s="224">
        <v>69</v>
      </c>
      <c r="F585" s="226">
        <v>27</v>
      </c>
      <c r="G585" s="224">
        <f t="shared" si="52"/>
        <v>-42</v>
      </c>
      <c r="H585" s="225">
        <f t="shared" si="51"/>
        <v>-0.60869565217391308</v>
      </c>
    </row>
    <row r="586" spans="1:8">
      <c r="A586" s="218" t="s">
        <v>1745</v>
      </c>
      <c r="B586" s="223" t="s">
        <v>1746</v>
      </c>
      <c r="C586" s="223" t="s">
        <v>1747</v>
      </c>
      <c r="D586" s="224"/>
      <c r="E586" s="224"/>
      <c r="F586" s="226"/>
      <c r="G586" s="224">
        <f t="shared" si="52"/>
        <v>0</v>
      </c>
      <c r="H586" s="225">
        <f t="shared" si="51"/>
        <v>0</v>
      </c>
    </row>
    <row r="587" spans="1:8">
      <c r="A587" s="218" t="s">
        <v>1748</v>
      </c>
      <c r="B587" s="223" t="s">
        <v>1749</v>
      </c>
      <c r="C587" s="223" t="s">
        <v>1750</v>
      </c>
      <c r="D587" s="224">
        <v>15</v>
      </c>
      <c r="E587" s="224"/>
      <c r="F587" s="226"/>
      <c r="G587" s="224">
        <f t="shared" si="52"/>
        <v>0</v>
      </c>
      <c r="H587" s="225">
        <f t="shared" ref="H587:H620" si="57">IFERROR(G587/E587,)</f>
        <v>0</v>
      </c>
    </row>
    <row r="588" spans="1:8">
      <c r="A588" s="218" t="s">
        <v>1751</v>
      </c>
      <c r="B588" s="219" t="s">
        <v>1752</v>
      </c>
      <c r="C588" s="219" t="s">
        <v>1753</v>
      </c>
      <c r="D588" s="221">
        <f>SUM(D589,D596,D599)</f>
        <v>3848</v>
      </c>
      <c r="E588" s="221">
        <f>SUM(E589,E596,E599)</f>
        <v>9113</v>
      </c>
      <c r="F588" s="221">
        <f>SUM(F589,F596,F599)</f>
        <v>2416</v>
      </c>
      <c r="G588" s="221">
        <f t="shared" ref="G588:G620" si="58">F588-E588</f>
        <v>-6697</v>
      </c>
      <c r="H588" s="222">
        <f t="shared" si="57"/>
        <v>-0.73488423131789748</v>
      </c>
    </row>
    <row r="589" spans="1:8">
      <c r="A589" s="218" t="s">
        <v>1754</v>
      </c>
      <c r="B589" s="223" t="s">
        <v>1755</v>
      </c>
      <c r="C589" s="223" t="s">
        <v>1756</v>
      </c>
      <c r="D589" s="224">
        <f>SUM(D590:D595)</f>
        <v>518</v>
      </c>
      <c r="E589" s="224">
        <f>SUM(E590:E595)</f>
        <v>3000</v>
      </c>
      <c r="F589" s="224">
        <f>SUM(F591:F595)</f>
        <v>421</v>
      </c>
      <c r="G589" s="224">
        <f t="shared" si="58"/>
        <v>-2579</v>
      </c>
      <c r="H589" s="225">
        <f t="shared" si="57"/>
        <v>-0.85966666666666669</v>
      </c>
    </row>
    <row r="590" spans="1:8">
      <c r="A590" s="218"/>
      <c r="B590" s="223">
        <v>2210101</v>
      </c>
      <c r="C590" s="223" t="s">
        <v>1883</v>
      </c>
      <c r="D590" s="224">
        <v>8</v>
      </c>
      <c r="E590" s="224"/>
      <c r="F590" s="224">
        <v>0</v>
      </c>
      <c r="G590" s="224">
        <f t="shared" si="58"/>
        <v>0</v>
      </c>
      <c r="H590" s="225">
        <f t="shared" si="57"/>
        <v>0</v>
      </c>
    </row>
    <row r="591" spans="1:8">
      <c r="A591" s="218" t="s">
        <v>1757</v>
      </c>
      <c r="B591" s="223" t="s">
        <v>1758</v>
      </c>
      <c r="C591" s="223" t="s">
        <v>1759</v>
      </c>
      <c r="D591" s="224"/>
      <c r="E591" s="224">
        <v>1000</v>
      </c>
      <c r="F591" s="226">
        <v>0</v>
      </c>
      <c r="G591" s="224">
        <f t="shared" si="58"/>
        <v>-1000</v>
      </c>
      <c r="H591" s="225">
        <f t="shared" si="57"/>
        <v>-1</v>
      </c>
    </row>
    <row r="592" spans="1:8">
      <c r="A592" s="218" t="s">
        <v>1760</v>
      </c>
      <c r="B592" s="223" t="s">
        <v>1761</v>
      </c>
      <c r="C592" s="223" t="s">
        <v>1762</v>
      </c>
      <c r="D592" s="224">
        <v>490</v>
      </c>
      <c r="E592" s="224">
        <v>2000</v>
      </c>
      <c r="F592" s="226">
        <v>421</v>
      </c>
      <c r="G592" s="224">
        <f t="shared" si="58"/>
        <v>-1579</v>
      </c>
      <c r="H592" s="225">
        <f t="shared" si="57"/>
        <v>-0.78949999999999998</v>
      </c>
    </row>
    <row r="593" spans="1:8">
      <c r="A593" s="218" t="s">
        <v>1763</v>
      </c>
      <c r="B593" s="223" t="s">
        <v>1764</v>
      </c>
      <c r="C593" s="223" t="s">
        <v>1765</v>
      </c>
      <c r="D593" s="224">
        <v>20</v>
      </c>
      <c r="E593" s="224"/>
      <c r="F593" s="226"/>
      <c r="G593" s="224">
        <f t="shared" si="58"/>
        <v>0</v>
      </c>
      <c r="H593" s="225">
        <f t="shared" si="57"/>
        <v>0</v>
      </c>
    </row>
    <row r="594" spans="1:8">
      <c r="A594" s="218" t="s">
        <v>1766</v>
      </c>
      <c r="B594" s="223" t="s">
        <v>1767</v>
      </c>
      <c r="C594" s="223" t="s">
        <v>1768</v>
      </c>
      <c r="D594" s="224"/>
      <c r="E594" s="224"/>
      <c r="F594" s="226"/>
      <c r="G594" s="224">
        <f t="shared" si="58"/>
        <v>0</v>
      </c>
      <c r="H594" s="225">
        <f t="shared" si="57"/>
        <v>0</v>
      </c>
    </row>
    <row r="595" spans="1:8">
      <c r="A595" s="218" t="s">
        <v>1769</v>
      </c>
      <c r="B595" s="223" t="s">
        <v>1770</v>
      </c>
      <c r="C595" s="223" t="s">
        <v>1771</v>
      </c>
      <c r="D595" s="224"/>
      <c r="E595" s="224"/>
      <c r="F595" s="226"/>
      <c r="G595" s="224">
        <f t="shared" si="58"/>
        <v>0</v>
      </c>
      <c r="H595" s="225">
        <f t="shared" si="57"/>
        <v>0</v>
      </c>
    </row>
    <row r="596" spans="1:8">
      <c r="A596" s="218" t="s">
        <v>1772</v>
      </c>
      <c r="B596" s="223" t="s">
        <v>1773</v>
      </c>
      <c r="C596" s="223" t="s">
        <v>1774</v>
      </c>
      <c r="D596" s="224">
        <f>SUM(D597:D598)</f>
        <v>3330</v>
      </c>
      <c r="E596" s="224">
        <f>SUM(E597:E598)</f>
        <v>6113</v>
      </c>
      <c r="F596" s="224">
        <f>SUM(F597:F598)</f>
        <v>1995</v>
      </c>
      <c r="G596" s="224">
        <f t="shared" si="58"/>
        <v>-4118</v>
      </c>
      <c r="H596" s="225">
        <f t="shared" si="57"/>
        <v>-0.67364632749877307</v>
      </c>
    </row>
    <row r="597" spans="1:8">
      <c r="A597" s="218" t="s">
        <v>1775</v>
      </c>
      <c r="B597" s="223" t="s">
        <v>1776</v>
      </c>
      <c r="C597" s="223" t="s">
        <v>1777</v>
      </c>
      <c r="D597" s="224">
        <v>3005</v>
      </c>
      <c r="E597" s="224">
        <v>5762</v>
      </c>
      <c r="F597" s="226">
        <v>1644</v>
      </c>
      <c r="G597" s="224">
        <f t="shared" si="58"/>
        <v>-4118</v>
      </c>
      <c r="H597" s="225">
        <f t="shared" si="57"/>
        <v>-0.71468240194376953</v>
      </c>
    </row>
    <row r="598" spans="1:8">
      <c r="A598" s="218" t="s">
        <v>1778</v>
      </c>
      <c r="B598" s="223" t="s">
        <v>1779</v>
      </c>
      <c r="C598" s="223" t="s">
        <v>1780</v>
      </c>
      <c r="D598" s="224">
        <v>325</v>
      </c>
      <c r="E598" s="224">
        <v>351</v>
      </c>
      <c r="F598" s="226">
        <v>351</v>
      </c>
      <c r="G598" s="224">
        <f t="shared" si="58"/>
        <v>0</v>
      </c>
      <c r="H598" s="225">
        <f t="shared" si="57"/>
        <v>0</v>
      </c>
    </row>
    <row r="599" spans="1:8">
      <c r="A599" s="218" t="s">
        <v>1781</v>
      </c>
      <c r="B599" s="223" t="s">
        <v>1782</v>
      </c>
      <c r="C599" s="223" t="s">
        <v>1783</v>
      </c>
      <c r="D599" s="224" t="s">
        <v>1884</v>
      </c>
      <c r="E599" s="224">
        <f>SUM(E600:E600)</f>
        <v>0</v>
      </c>
      <c r="F599" s="224">
        <f>SUM(F600:F600)</f>
        <v>0</v>
      </c>
      <c r="G599" s="224">
        <f t="shared" si="58"/>
        <v>0</v>
      </c>
      <c r="H599" s="225">
        <f t="shared" si="57"/>
        <v>0</v>
      </c>
    </row>
    <row r="600" spans="1:8">
      <c r="A600" s="218" t="s">
        <v>1784</v>
      </c>
      <c r="B600" s="223" t="s">
        <v>1785</v>
      </c>
      <c r="C600" s="223" t="s">
        <v>1786</v>
      </c>
      <c r="D600" s="224"/>
      <c r="E600" s="224"/>
      <c r="F600" s="226"/>
      <c r="G600" s="224">
        <f t="shared" si="58"/>
        <v>0</v>
      </c>
      <c r="H600" s="225">
        <f t="shared" si="57"/>
        <v>0</v>
      </c>
    </row>
    <row r="601" spans="1:8">
      <c r="A601" s="218" t="s">
        <v>1787</v>
      </c>
      <c r="B601" s="219" t="s">
        <v>1788</v>
      </c>
      <c r="C601" s="219" t="s">
        <v>1789</v>
      </c>
      <c r="D601" s="221">
        <f>SUM(D602,D609)</f>
        <v>120</v>
      </c>
      <c r="E601" s="221">
        <f>SUM(E602,E609)</f>
        <v>161</v>
      </c>
      <c r="F601" s="221">
        <f>SUM(F602,F609)</f>
        <v>328</v>
      </c>
      <c r="G601" s="221">
        <f t="shared" si="58"/>
        <v>167</v>
      </c>
      <c r="H601" s="222">
        <f t="shared" si="57"/>
        <v>1.0372670807453417</v>
      </c>
    </row>
    <row r="602" spans="1:8">
      <c r="A602" s="218" t="s">
        <v>1790</v>
      </c>
      <c r="B602" s="223" t="s">
        <v>1791</v>
      </c>
      <c r="C602" s="223" t="s">
        <v>1792</v>
      </c>
      <c r="D602" s="224">
        <f>SUM(D603:D608)</f>
        <v>120</v>
      </c>
      <c r="E602" s="224">
        <f>SUM(E603:E608)</f>
        <v>111</v>
      </c>
      <c r="F602" s="224">
        <f>SUM(F603:F608)</f>
        <v>328</v>
      </c>
      <c r="G602" s="224">
        <f t="shared" si="58"/>
        <v>217</v>
      </c>
      <c r="H602" s="225">
        <f t="shared" si="57"/>
        <v>1.954954954954955</v>
      </c>
    </row>
    <row r="603" spans="1:8">
      <c r="A603" s="218" t="s">
        <v>1793</v>
      </c>
      <c r="B603" s="223" t="s">
        <v>1794</v>
      </c>
      <c r="C603" s="223" t="s">
        <v>266</v>
      </c>
      <c r="D603" s="224">
        <v>120</v>
      </c>
      <c r="E603" s="224">
        <v>111</v>
      </c>
      <c r="F603" s="226">
        <v>106</v>
      </c>
      <c r="G603" s="224">
        <f t="shared" si="58"/>
        <v>-5</v>
      </c>
      <c r="H603" s="225">
        <f t="shared" si="57"/>
        <v>-4.5045045045045043E-2</v>
      </c>
    </row>
    <row r="604" spans="1:8">
      <c r="A604" s="218" t="s">
        <v>1795</v>
      </c>
      <c r="B604" s="223" t="s">
        <v>1796</v>
      </c>
      <c r="C604" s="223" t="s">
        <v>1797</v>
      </c>
      <c r="D604" s="224"/>
      <c r="E604" s="224"/>
      <c r="F604" s="226">
        <v>2</v>
      </c>
      <c r="G604" s="224">
        <f t="shared" si="58"/>
        <v>2</v>
      </c>
      <c r="H604" s="225">
        <f t="shared" si="57"/>
        <v>0</v>
      </c>
    </row>
    <row r="605" spans="1:8">
      <c r="A605" s="218" t="s">
        <v>1798</v>
      </c>
      <c r="B605" s="223" t="s">
        <v>1799</v>
      </c>
      <c r="C605" s="223" t="s">
        <v>1800</v>
      </c>
      <c r="D605" s="224"/>
      <c r="E605" s="224"/>
      <c r="F605" s="226">
        <v>1</v>
      </c>
      <c r="G605" s="224">
        <f t="shared" si="58"/>
        <v>1</v>
      </c>
      <c r="H605" s="225">
        <f t="shared" si="57"/>
        <v>0</v>
      </c>
    </row>
    <row r="606" spans="1:8">
      <c r="A606" s="218" t="s">
        <v>1801</v>
      </c>
      <c r="B606" s="223" t="s">
        <v>1802</v>
      </c>
      <c r="C606" s="223" t="s">
        <v>1803</v>
      </c>
      <c r="D606" s="224"/>
      <c r="E606" s="224"/>
      <c r="F606" s="226">
        <v>219</v>
      </c>
      <c r="G606" s="224">
        <f t="shared" si="58"/>
        <v>219</v>
      </c>
      <c r="H606" s="225">
        <f t="shared" si="57"/>
        <v>0</v>
      </c>
    </row>
    <row r="607" spans="1:8">
      <c r="A607" s="218" t="s">
        <v>1804</v>
      </c>
      <c r="B607" s="223" t="s">
        <v>1805</v>
      </c>
      <c r="C607" s="223" t="s">
        <v>1806</v>
      </c>
      <c r="D607" s="224"/>
      <c r="E607" s="224"/>
      <c r="F607" s="226">
        <v>0</v>
      </c>
      <c r="G607" s="224">
        <f t="shared" si="58"/>
        <v>0</v>
      </c>
      <c r="H607" s="225">
        <f t="shared" si="57"/>
        <v>0</v>
      </c>
    </row>
    <row r="608" spans="1:8">
      <c r="A608" s="218" t="s">
        <v>1807</v>
      </c>
      <c r="B608" s="223" t="s">
        <v>1808</v>
      </c>
      <c r="C608" s="223" t="s">
        <v>1809</v>
      </c>
      <c r="D608" s="224"/>
      <c r="E608" s="224"/>
      <c r="F608" s="226">
        <v>0</v>
      </c>
      <c r="G608" s="224">
        <f t="shared" si="58"/>
        <v>0</v>
      </c>
      <c r="H608" s="225">
        <f t="shared" si="57"/>
        <v>0</v>
      </c>
    </row>
    <row r="609" spans="1:8">
      <c r="A609" s="218" t="s">
        <v>1810</v>
      </c>
      <c r="B609" s="223" t="s">
        <v>1811</v>
      </c>
      <c r="C609" s="223" t="s">
        <v>1812</v>
      </c>
      <c r="D609" s="224">
        <f>SUM(D610:D610)</f>
        <v>0</v>
      </c>
      <c r="E609" s="224">
        <f>SUM(E610:E610)</f>
        <v>50</v>
      </c>
      <c r="F609" s="224">
        <f>SUM(F610:F610)</f>
        <v>0</v>
      </c>
      <c r="G609" s="224">
        <f t="shared" si="58"/>
        <v>-50</v>
      </c>
      <c r="H609" s="225">
        <f t="shared" si="57"/>
        <v>-1</v>
      </c>
    </row>
    <row r="610" spans="1:8">
      <c r="A610" s="218" t="s">
        <v>1813</v>
      </c>
      <c r="B610" s="223" t="s">
        <v>1814</v>
      </c>
      <c r="C610" s="223" t="s">
        <v>1815</v>
      </c>
      <c r="D610" s="224"/>
      <c r="E610" s="224">
        <v>50</v>
      </c>
      <c r="F610" s="226"/>
      <c r="G610" s="224">
        <f t="shared" si="58"/>
        <v>-50</v>
      </c>
      <c r="H610" s="225">
        <f t="shared" si="57"/>
        <v>-1</v>
      </c>
    </row>
    <row r="611" spans="1:8">
      <c r="A611" s="218" t="s">
        <v>1816</v>
      </c>
      <c r="B611" s="219" t="s">
        <v>1817</v>
      </c>
      <c r="C611" s="219" t="s">
        <v>1818</v>
      </c>
      <c r="D611" s="221">
        <v>0</v>
      </c>
      <c r="E611" s="221">
        <v>1500</v>
      </c>
      <c r="F611" s="228"/>
      <c r="G611" s="221">
        <f t="shared" si="58"/>
        <v>-1500</v>
      </c>
      <c r="H611" s="222">
        <f t="shared" si="57"/>
        <v>-1</v>
      </c>
    </row>
    <row r="612" spans="1:8">
      <c r="A612" s="218" t="s">
        <v>1819</v>
      </c>
      <c r="B612" s="219">
        <v>232</v>
      </c>
      <c r="C612" s="219" t="s">
        <v>1820</v>
      </c>
      <c r="D612" s="221">
        <f>D613</f>
        <v>0</v>
      </c>
      <c r="E612" s="221">
        <f t="shared" ref="E612:F612" si="59">E613</f>
        <v>0</v>
      </c>
      <c r="F612" s="221">
        <f t="shared" si="59"/>
        <v>3310</v>
      </c>
      <c r="G612" s="221">
        <f t="shared" si="58"/>
        <v>3310</v>
      </c>
      <c r="H612" s="222">
        <f t="shared" si="57"/>
        <v>0</v>
      </c>
    </row>
    <row r="613" spans="1:8">
      <c r="A613" s="218" t="s">
        <v>1821</v>
      </c>
      <c r="B613" s="223">
        <v>23203</v>
      </c>
      <c r="C613" s="223" t="s">
        <v>1822</v>
      </c>
      <c r="D613" s="224">
        <f>SUM(D614:D615)</f>
        <v>0</v>
      </c>
      <c r="E613" s="224">
        <f>SUM(E614:E615)</f>
        <v>0</v>
      </c>
      <c r="F613" s="224">
        <f>SUM(F614:F615)</f>
        <v>3310</v>
      </c>
      <c r="G613" s="224">
        <f t="shared" si="58"/>
        <v>3310</v>
      </c>
      <c r="H613" s="225">
        <f t="shared" si="57"/>
        <v>0</v>
      </c>
    </row>
    <row r="614" spans="1:8">
      <c r="A614" s="218" t="s">
        <v>1823</v>
      </c>
      <c r="B614" s="223">
        <v>2320301</v>
      </c>
      <c r="C614" s="223" t="s">
        <v>1824</v>
      </c>
      <c r="D614" s="224"/>
      <c r="E614" s="224"/>
      <c r="F614" s="226">
        <v>3310</v>
      </c>
      <c r="G614" s="224">
        <f t="shared" si="58"/>
        <v>3310</v>
      </c>
      <c r="H614" s="225">
        <f t="shared" si="57"/>
        <v>0</v>
      </c>
    </row>
    <row r="615" spans="1:8">
      <c r="A615" s="218" t="s">
        <v>1825</v>
      </c>
      <c r="B615" s="223">
        <v>2320304</v>
      </c>
      <c r="C615" s="223" t="s">
        <v>1826</v>
      </c>
      <c r="D615" s="224"/>
      <c r="E615" s="224"/>
      <c r="F615" s="226"/>
      <c r="G615" s="224">
        <f t="shared" si="58"/>
        <v>0</v>
      </c>
      <c r="H615" s="225">
        <f t="shared" si="57"/>
        <v>0</v>
      </c>
    </row>
    <row r="616" spans="1:8">
      <c r="A616" s="218" t="s">
        <v>1827</v>
      </c>
      <c r="B616" s="219">
        <v>233</v>
      </c>
      <c r="C616" s="219" t="s">
        <v>1828</v>
      </c>
      <c r="D616" s="221">
        <f>D617</f>
        <v>8</v>
      </c>
      <c r="E616" s="221">
        <f t="shared" ref="E616:F616" si="60">E617</f>
        <v>0</v>
      </c>
      <c r="F616" s="221">
        <f t="shared" si="60"/>
        <v>16</v>
      </c>
      <c r="G616" s="221">
        <f t="shared" si="58"/>
        <v>16</v>
      </c>
      <c r="H616" s="222">
        <f t="shared" si="57"/>
        <v>0</v>
      </c>
    </row>
    <row r="617" spans="1:8">
      <c r="A617" s="218" t="s">
        <v>1829</v>
      </c>
      <c r="B617" s="223">
        <v>23303</v>
      </c>
      <c r="C617" s="223" t="s">
        <v>1830</v>
      </c>
      <c r="D617" s="224">
        <v>8</v>
      </c>
      <c r="E617" s="224"/>
      <c r="F617" s="226">
        <v>16</v>
      </c>
      <c r="G617" s="224">
        <f t="shared" si="58"/>
        <v>16</v>
      </c>
      <c r="H617" s="225">
        <f t="shared" si="57"/>
        <v>0</v>
      </c>
    </row>
    <row r="618" spans="1:8">
      <c r="A618" s="218" t="s">
        <v>1831</v>
      </c>
      <c r="B618" s="219" t="s">
        <v>1832</v>
      </c>
      <c r="C618" s="219" t="s">
        <v>1833</v>
      </c>
      <c r="D618" s="221">
        <f>SUM(D619:D620)</f>
        <v>16</v>
      </c>
      <c r="E618" s="221">
        <f t="shared" ref="E618:F618" si="61">SUM(E619:E620)</f>
        <v>10130</v>
      </c>
      <c r="F618" s="221">
        <f t="shared" si="61"/>
        <v>0</v>
      </c>
      <c r="G618" s="221">
        <f t="shared" si="58"/>
        <v>-10130</v>
      </c>
      <c r="H618" s="222">
        <f t="shared" si="57"/>
        <v>-1</v>
      </c>
    </row>
    <row r="619" spans="1:8">
      <c r="A619" s="218" t="s">
        <v>1834</v>
      </c>
      <c r="B619" s="223" t="s">
        <v>1835</v>
      </c>
      <c r="C619" s="223" t="s">
        <v>1836</v>
      </c>
      <c r="D619" s="224"/>
      <c r="E619" s="224"/>
      <c r="F619" s="226"/>
      <c r="G619" s="224">
        <f t="shared" si="58"/>
        <v>0</v>
      </c>
      <c r="H619" s="225">
        <f t="shared" si="57"/>
        <v>0</v>
      </c>
    </row>
    <row r="620" spans="1:8">
      <c r="A620" s="218" t="s">
        <v>1837</v>
      </c>
      <c r="B620" s="223" t="s">
        <v>1838</v>
      </c>
      <c r="C620" s="223" t="s">
        <v>1700</v>
      </c>
      <c r="D620" s="224">
        <v>16</v>
      </c>
      <c r="E620" s="224">
        <v>10130</v>
      </c>
      <c r="F620" s="226"/>
      <c r="G620" s="224">
        <f t="shared" si="58"/>
        <v>-10130</v>
      </c>
      <c r="H620" s="225">
        <f t="shared" si="57"/>
        <v>-1</v>
      </c>
    </row>
  </sheetData>
  <mergeCells count="8">
    <mergeCell ref="A2:H2"/>
    <mergeCell ref="A4:A5"/>
    <mergeCell ref="B4:B5"/>
    <mergeCell ref="C4:C5"/>
    <mergeCell ref="D4:D5"/>
    <mergeCell ref="E4:E5"/>
    <mergeCell ref="F4:F5"/>
    <mergeCell ref="G4:H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1"/>
  <sheetViews>
    <sheetView showZeros="0" topLeftCell="B1" workbookViewId="0">
      <selection activeCell="A2" sqref="A2:M2"/>
    </sheetView>
  </sheetViews>
  <sheetFormatPr defaultRowHeight="14.25"/>
  <cols>
    <col min="1" max="1" width="5.875" style="31" hidden="1" customWidth="1"/>
    <col min="2" max="2" width="21.875" style="31" customWidth="1"/>
    <col min="3" max="6" width="8.625" style="31" customWidth="1"/>
    <col min="7" max="7" width="8.625" style="153" customWidth="1"/>
    <col min="8" max="8" width="25" style="31" customWidth="1"/>
    <col min="9" max="13" width="8.625" style="31" customWidth="1"/>
    <col min="14" max="16384" width="9" style="31"/>
  </cols>
  <sheetData>
    <row r="1" spans="1:13">
      <c r="B1" s="31" t="s">
        <v>246</v>
      </c>
    </row>
    <row r="2" spans="1:13" ht="42" customHeight="1">
      <c r="A2" s="199" t="s">
        <v>1867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</row>
    <row r="3" spans="1:13" ht="18.95" customHeight="1">
      <c r="M3" s="32" t="s">
        <v>80</v>
      </c>
    </row>
    <row r="4" spans="1:13" ht="24.75" customHeight="1">
      <c r="A4" s="126"/>
      <c r="B4" s="200" t="s">
        <v>132</v>
      </c>
      <c r="C4" s="200"/>
      <c r="D4" s="200"/>
      <c r="E4" s="200"/>
      <c r="F4" s="200"/>
      <c r="G4" s="200"/>
      <c r="H4" s="200" t="s">
        <v>133</v>
      </c>
      <c r="I4" s="200"/>
      <c r="J4" s="200"/>
      <c r="K4" s="200"/>
      <c r="L4" s="200"/>
      <c r="M4" s="200"/>
    </row>
    <row r="5" spans="1:13" s="33" customFormat="1" ht="33.75" customHeight="1">
      <c r="A5" s="151" t="s">
        <v>81</v>
      </c>
      <c r="B5" s="201" t="s">
        <v>245</v>
      </c>
      <c r="C5" s="197" t="s">
        <v>134</v>
      </c>
      <c r="D5" s="197" t="s">
        <v>23</v>
      </c>
      <c r="E5" s="197" t="s">
        <v>130</v>
      </c>
      <c r="F5" s="198" t="s">
        <v>26</v>
      </c>
      <c r="G5" s="198"/>
      <c r="H5" s="201" t="s">
        <v>245</v>
      </c>
      <c r="I5" s="197" t="s">
        <v>134</v>
      </c>
      <c r="J5" s="197" t="s">
        <v>23</v>
      </c>
      <c r="K5" s="197" t="s">
        <v>130</v>
      </c>
      <c r="L5" s="198" t="s">
        <v>26</v>
      </c>
      <c r="M5" s="198"/>
    </row>
    <row r="6" spans="1:13" s="33" customFormat="1" ht="33.75" customHeight="1">
      <c r="A6" s="151"/>
      <c r="B6" s="201"/>
      <c r="C6" s="197"/>
      <c r="D6" s="197"/>
      <c r="E6" s="197"/>
      <c r="F6" s="154" t="s">
        <v>25</v>
      </c>
      <c r="G6" s="155" t="s">
        <v>27</v>
      </c>
      <c r="H6" s="201"/>
      <c r="I6" s="197"/>
      <c r="J6" s="197"/>
      <c r="K6" s="197"/>
      <c r="L6" s="155" t="s">
        <v>25</v>
      </c>
      <c r="M6" s="155"/>
    </row>
    <row r="7" spans="1:13" ht="39.950000000000003" customHeight="1">
      <c r="A7" s="126" t="s">
        <v>82</v>
      </c>
      <c r="B7" s="156" t="s">
        <v>83</v>
      </c>
      <c r="C7" s="48"/>
      <c r="D7" s="48"/>
      <c r="E7" s="48"/>
      <c r="F7" s="48">
        <f>E7-D7</f>
        <v>0</v>
      </c>
      <c r="G7" s="34"/>
      <c r="H7" s="42" t="s">
        <v>84</v>
      </c>
      <c r="I7" s="45">
        <f>SUM(I8)</f>
        <v>0</v>
      </c>
      <c r="J7" s="45">
        <f t="shared" ref="J7:K7" si="0">SUM(J8)</f>
        <v>0</v>
      </c>
      <c r="K7" s="45">
        <f t="shared" si="0"/>
        <v>0</v>
      </c>
      <c r="L7" s="45">
        <f>K7-J7</f>
        <v>0</v>
      </c>
      <c r="M7" s="51"/>
    </row>
    <row r="8" spans="1:13" ht="39.950000000000003" customHeight="1">
      <c r="A8" s="126" t="s">
        <v>82</v>
      </c>
      <c r="B8" s="156" t="s">
        <v>85</v>
      </c>
      <c r="C8" s="48"/>
      <c r="D8" s="48"/>
      <c r="E8" s="48"/>
      <c r="F8" s="48">
        <f t="shared" ref="F8:F47" si="1">E8-D8</f>
        <v>0</v>
      </c>
      <c r="G8" s="34"/>
      <c r="H8" s="42" t="s">
        <v>135</v>
      </c>
      <c r="I8" s="35"/>
      <c r="J8" s="35"/>
      <c r="K8" s="35"/>
      <c r="L8" s="45">
        <f t="shared" ref="L8:L47" si="2">K8-J8</f>
        <v>0</v>
      </c>
      <c r="M8" s="51"/>
    </row>
    <row r="9" spans="1:13" ht="39.950000000000003" customHeight="1">
      <c r="A9" s="126" t="s">
        <v>82</v>
      </c>
      <c r="B9" s="156" t="s">
        <v>86</v>
      </c>
      <c r="C9" s="48"/>
      <c r="D9" s="48"/>
      <c r="E9" s="48"/>
      <c r="F9" s="48">
        <f t="shared" si="1"/>
        <v>0</v>
      </c>
      <c r="G9" s="34"/>
      <c r="H9" s="42" t="s">
        <v>87</v>
      </c>
      <c r="I9" s="35">
        <f>SUM(I10:I11)</f>
        <v>629</v>
      </c>
      <c r="J9" s="35">
        <f t="shared" ref="J9" si="3">SUM(J10:J11)</f>
        <v>697</v>
      </c>
      <c r="K9" s="35">
        <f>SUM(K10:K11)</f>
        <v>266</v>
      </c>
      <c r="L9" s="45">
        <f t="shared" si="2"/>
        <v>-431</v>
      </c>
      <c r="M9" s="51">
        <f t="shared" ref="M9:M47" si="4">L9/J9</f>
        <v>-0.61836441893830707</v>
      </c>
    </row>
    <row r="10" spans="1:13" ht="39.950000000000003" customHeight="1">
      <c r="A10" s="126" t="s">
        <v>82</v>
      </c>
      <c r="B10" s="156" t="s">
        <v>88</v>
      </c>
      <c r="C10" s="48"/>
      <c r="D10" s="48"/>
      <c r="E10" s="48"/>
      <c r="F10" s="48">
        <f t="shared" si="1"/>
        <v>0</v>
      </c>
      <c r="G10" s="34"/>
      <c r="H10" s="42" t="s">
        <v>136</v>
      </c>
      <c r="I10" s="35">
        <v>627</v>
      </c>
      <c r="J10" s="35">
        <v>697</v>
      </c>
      <c r="K10" s="35">
        <v>244</v>
      </c>
      <c r="L10" s="45">
        <f t="shared" si="2"/>
        <v>-453</v>
      </c>
      <c r="M10" s="51">
        <f t="shared" si="4"/>
        <v>-0.64992826398852221</v>
      </c>
    </row>
    <row r="11" spans="1:13" ht="39.950000000000003" customHeight="1">
      <c r="A11" s="126" t="s">
        <v>1857</v>
      </c>
      <c r="B11" s="38" t="s">
        <v>89</v>
      </c>
      <c r="C11" s="48"/>
      <c r="D11" s="48"/>
      <c r="E11" s="48"/>
      <c r="F11" s="48">
        <f t="shared" si="1"/>
        <v>0</v>
      </c>
      <c r="G11" s="34"/>
      <c r="H11" s="42" t="s">
        <v>143</v>
      </c>
      <c r="I11" s="35">
        <v>2</v>
      </c>
      <c r="J11" s="35"/>
      <c r="K11" s="35">
        <v>22</v>
      </c>
      <c r="L11" s="45">
        <f t="shared" si="2"/>
        <v>22</v>
      </c>
      <c r="M11" s="51"/>
    </row>
    <row r="12" spans="1:13" ht="39.950000000000003" customHeight="1">
      <c r="A12" s="126" t="s">
        <v>82</v>
      </c>
      <c r="B12" s="156" t="s">
        <v>90</v>
      </c>
      <c r="C12" s="48"/>
      <c r="D12" s="48"/>
      <c r="E12" s="48"/>
      <c r="F12" s="48">
        <f t="shared" si="1"/>
        <v>0</v>
      </c>
      <c r="G12" s="34"/>
      <c r="H12" s="42" t="s">
        <v>91</v>
      </c>
      <c r="I12" s="35">
        <f>SUM(I13:I17)</f>
        <v>4169</v>
      </c>
      <c r="J12" s="35">
        <f t="shared" ref="J12:K12" si="5">SUM(J13:J17)</f>
        <v>13041</v>
      </c>
      <c r="K12" s="35">
        <f t="shared" si="5"/>
        <v>13123</v>
      </c>
      <c r="L12" s="45">
        <f t="shared" si="2"/>
        <v>82</v>
      </c>
      <c r="M12" s="51">
        <f t="shared" si="4"/>
        <v>6.2878613603251287E-3</v>
      </c>
    </row>
    <row r="13" spans="1:13" ht="39.950000000000003" customHeight="1">
      <c r="A13" s="126" t="s">
        <v>82</v>
      </c>
      <c r="B13" s="156" t="s">
        <v>92</v>
      </c>
      <c r="C13" s="48">
        <v>49</v>
      </c>
      <c r="D13" s="48">
        <v>50</v>
      </c>
      <c r="E13" s="48"/>
      <c r="F13" s="157">
        <f t="shared" si="1"/>
        <v>-50</v>
      </c>
      <c r="G13" s="34">
        <f t="shared" ref="G13:G47" si="6">F13/D13</f>
        <v>-1</v>
      </c>
      <c r="H13" s="42" t="s">
        <v>1847</v>
      </c>
      <c r="I13" s="35">
        <v>4015</v>
      </c>
      <c r="J13" s="35">
        <v>12509</v>
      </c>
      <c r="K13" s="35">
        <v>13123</v>
      </c>
      <c r="L13" s="45">
        <f t="shared" si="2"/>
        <v>614</v>
      </c>
      <c r="M13" s="51">
        <f t="shared" si="4"/>
        <v>4.9084659045487249E-2</v>
      </c>
    </row>
    <row r="14" spans="1:13" ht="39.950000000000003" customHeight="1">
      <c r="A14" s="126" t="s">
        <v>82</v>
      </c>
      <c r="B14" s="156" t="s">
        <v>93</v>
      </c>
      <c r="C14" s="48">
        <v>69</v>
      </c>
      <c r="D14" s="48">
        <v>70</v>
      </c>
      <c r="E14" s="48"/>
      <c r="F14" s="157">
        <f t="shared" si="1"/>
        <v>-70</v>
      </c>
      <c r="G14" s="34">
        <f t="shared" si="6"/>
        <v>-1</v>
      </c>
      <c r="H14" s="42" t="s">
        <v>94</v>
      </c>
      <c r="I14" s="35"/>
      <c r="J14" s="35">
        <v>99</v>
      </c>
      <c r="K14" s="35"/>
      <c r="L14" s="45">
        <f t="shared" si="2"/>
        <v>-99</v>
      </c>
      <c r="M14" s="51">
        <f t="shared" si="4"/>
        <v>-1</v>
      </c>
    </row>
    <row r="15" spans="1:13" ht="39.950000000000003" customHeight="1">
      <c r="A15" s="126" t="s">
        <v>82</v>
      </c>
      <c r="B15" s="156" t="s">
        <v>1849</v>
      </c>
      <c r="C15" s="48">
        <f>SUM(C16:C21)</f>
        <v>14891</v>
      </c>
      <c r="D15" s="48">
        <f>SUM(D16:D21)</f>
        <v>11180</v>
      </c>
      <c r="E15" s="48">
        <f>SUM(E16:E21)</f>
        <v>38596</v>
      </c>
      <c r="F15" s="157">
        <f t="shared" si="1"/>
        <v>27416</v>
      </c>
      <c r="G15" s="34">
        <f t="shared" si="6"/>
        <v>2.4522361359570661</v>
      </c>
      <c r="H15" s="43" t="s">
        <v>1910</v>
      </c>
      <c r="I15" s="35"/>
      <c r="J15" s="35">
        <v>139</v>
      </c>
      <c r="K15" s="35"/>
      <c r="L15" s="45">
        <f t="shared" si="2"/>
        <v>-139</v>
      </c>
      <c r="M15" s="51">
        <f t="shared" si="4"/>
        <v>-1</v>
      </c>
    </row>
    <row r="16" spans="1:13" ht="39.950000000000003" customHeight="1">
      <c r="A16" s="126"/>
      <c r="B16" s="156" t="s">
        <v>1848</v>
      </c>
      <c r="C16" s="158">
        <v>7095</v>
      </c>
      <c r="D16" s="48">
        <v>8810</v>
      </c>
      <c r="E16" s="48">
        <v>30931</v>
      </c>
      <c r="F16" s="157">
        <f t="shared" si="1"/>
        <v>22121</v>
      </c>
      <c r="G16" s="34">
        <f t="shared" si="6"/>
        <v>2.5108967082860385</v>
      </c>
      <c r="H16" s="42" t="s">
        <v>95</v>
      </c>
      <c r="I16" s="45"/>
      <c r="J16" s="150"/>
      <c r="K16" s="45"/>
      <c r="L16" s="45">
        <f t="shared" si="2"/>
        <v>0</v>
      </c>
      <c r="M16" s="51"/>
    </row>
    <row r="17" spans="1:13" ht="39.950000000000003" customHeight="1">
      <c r="A17" s="126"/>
      <c r="B17" s="156" t="s">
        <v>96</v>
      </c>
      <c r="C17" s="158">
        <v>165</v>
      </c>
      <c r="D17" s="159">
        <v>650</v>
      </c>
      <c r="E17" s="48">
        <v>84</v>
      </c>
      <c r="F17" s="157">
        <f t="shared" si="1"/>
        <v>-566</v>
      </c>
      <c r="G17" s="34">
        <f t="shared" si="6"/>
        <v>-0.87076923076923074</v>
      </c>
      <c r="H17" s="42" t="s">
        <v>97</v>
      </c>
      <c r="I17" s="35">
        <v>154</v>
      </c>
      <c r="J17" s="35">
        <v>294</v>
      </c>
      <c r="K17" s="35"/>
      <c r="L17" s="45">
        <f t="shared" si="2"/>
        <v>-294</v>
      </c>
      <c r="M17" s="51">
        <f t="shared" si="4"/>
        <v>-1</v>
      </c>
    </row>
    <row r="18" spans="1:13" ht="39.950000000000003" customHeight="1">
      <c r="A18" s="126"/>
      <c r="B18" s="156" t="s">
        <v>98</v>
      </c>
      <c r="C18" s="49">
        <v>7631</v>
      </c>
      <c r="D18" s="159">
        <v>1720</v>
      </c>
      <c r="E18" s="48">
        <v>7581</v>
      </c>
      <c r="F18" s="157">
        <f t="shared" si="1"/>
        <v>5861</v>
      </c>
      <c r="G18" s="34">
        <f t="shared" si="6"/>
        <v>3.4075581395348835</v>
      </c>
      <c r="H18" s="42" t="s">
        <v>99</v>
      </c>
      <c r="I18" s="35">
        <f>SUM(I19:I20)</f>
        <v>266</v>
      </c>
      <c r="J18" s="35">
        <f>SUM(J19:J20)</f>
        <v>555</v>
      </c>
      <c r="K18" s="35">
        <f>SUM(K19:K20)</f>
        <v>99</v>
      </c>
      <c r="L18" s="45">
        <f t="shared" si="2"/>
        <v>-456</v>
      </c>
      <c r="M18" s="51">
        <f t="shared" si="4"/>
        <v>-0.82162162162162167</v>
      </c>
    </row>
    <row r="19" spans="1:13" ht="39.950000000000003" customHeight="1">
      <c r="A19" s="126"/>
      <c r="B19" s="156" t="s">
        <v>100</v>
      </c>
      <c r="C19" s="48"/>
      <c r="D19" s="48"/>
      <c r="E19" s="48"/>
      <c r="F19" s="157">
        <f t="shared" si="1"/>
        <v>0</v>
      </c>
      <c r="G19" s="34"/>
      <c r="H19" s="42" t="s">
        <v>141</v>
      </c>
      <c r="I19" s="35">
        <v>100</v>
      </c>
      <c r="J19" s="35">
        <v>455</v>
      </c>
      <c r="K19" s="35">
        <v>99</v>
      </c>
      <c r="L19" s="45">
        <f t="shared" si="2"/>
        <v>-356</v>
      </c>
      <c r="M19" s="51">
        <f t="shared" si="4"/>
        <v>-0.78241758241758241</v>
      </c>
    </row>
    <row r="20" spans="1:13" ht="39.950000000000003" customHeight="1">
      <c r="A20" s="126"/>
      <c r="B20" s="156"/>
      <c r="C20" s="48"/>
      <c r="D20" s="48"/>
      <c r="E20" s="48"/>
      <c r="F20" s="157"/>
      <c r="G20" s="34"/>
      <c r="H20" s="42" t="s">
        <v>1885</v>
      </c>
      <c r="I20" s="35">
        <v>166</v>
      </c>
      <c r="J20" s="35">
        <v>100</v>
      </c>
      <c r="K20" s="35"/>
      <c r="L20" s="45">
        <f t="shared" si="2"/>
        <v>-100</v>
      </c>
      <c r="M20" s="51">
        <f t="shared" si="4"/>
        <v>-1</v>
      </c>
    </row>
    <row r="21" spans="1:13" ht="39.950000000000003" customHeight="1">
      <c r="A21" s="126"/>
      <c r="B21" s="156" t="s">
        <v>101</v>
      </c>
      <c r="C21" s="48"/>
      <c r="D21" s="48"/>
      <c r="E21" s="48"/>
      <c r="F21" s="157">
        <f t="shared" si="1"/>
        <v>0</v>
      </c>
      <c r="G21" s="34"/>
      <c r="H21" s="42" t="s">
        <v>102</v>
      </c>
      <c r="I21" s="35">
        <f>SUM(I22)</f>
        <v>0</v>
      </c>
      <c r="J21" s="35">
        <f t="shared" ref="J21:K21" si="7">SUM(J22)</f>
        <v>0</v>
      </c>
      <c r="K21" s="35">
        <f t="shared" si="7"/>
        <v>0</v>
      </c>
      <c r="L21" s="45">
        <f t="shared" si="2"/>
        <v>0</v>
      </c>
      <c r="M21" s="51"/>
    </row>
    <row r="22" spans="1:13" ht="39.950000000000003" customHeight="1">
      <c r="A22" s="126" t="s">
        <v>82</v>
      </c>
      <c r="B22" s="156" t="s">
        <v>103</v>
      </c>
      <c r="C22" s="48"/>
      <c r="D22" s="48"/>
      <c r="E22" s="48"/>
      <c r="F22" s="157">
        <f t="shared" si="1"/>
        <v>0</v>
      </c>
      <c r="G22" s="34"/>
      <c r="H22" s="42" t="s">
        <v>104</v>
      </c>
      <c r="I22" s="35"/>
      <c r="J22" s="35"/>
      <c r="K22" s="35"/>
      <c r="L22" s="45">
        <f t="shared" si="2"/>
        <v>0</v>
      </c>
      <c r="M22" s="51"/>
    </row>
    <row r="23" spans="1:13" ht="39.950000000000003" customHeight="1">
      <c r="A23" s="126" t="s">
        <v>82</v>
      </c>
      <c r="B23" s="156" t="s">
        <v>105</v>
      </c>
      <c r="C23" s="48">
        <f>SUM(C24:C25)</f>
        <v>0</v>
      </c>
      <c r="D23" s="48">
        <f>SUM(D24:D25)</f>
        <v>0</v>
      </c>
      <c r="E23" s="48">
        <f>SUM(E24:E25)</f>
        <v>0</v>
      </c>
      <c r="F23" s="157">
        <f t="shared" si="1"/>
        <v>0</v>
      </c>
      <c r="G23" s="34"/>
      <c r="H23" s="147" t="s">
        <v>1887</v>
      </c>
      <c r="I23" s="35">
        <f>SUM(I24)</f>
        <v>30</v>
      </c>
      <c r="J23" s="35">
        <f t="shared" ref="J23:K23" si="8">SUM(J24)</f>
        <v>30</v>
      </c>
      <c r="K23" s="35">
        <f t="shared" si="8"/>
        <v>20</v>
      </c>
      <c r="L23" s="45">
        <f t="shared" si="2"/>
        <v>-10</v>
      </c>
      <c r="M23" s="51">
        <f t="shared" si="4"/>
        <v>-0.33333333333333331</v>
      </c>
    </row>
    <row r="24" spans="1:13" ht="39.950000000000003" customHeight="1">
      <c r="A24" s="126"/>
      <c r="B24" s="156" t="s">
        <v>106</v>
      </c>
      <c r="C24" s="48"/>
      <c r="D24" s="48"/>
      <c r="E24" s="48"/>
      <c r="F24" s="157">
        <f t="shared" si="1"/>
        <v>0</v>
      </c>
      <c r="G24" s="34"/>
      <c r="H24" s="148" t="s">
        <v>1886</v>
      </c>
      <c r="I24" s="35">
        <v>30</v>
      </c>
      <c r="J24" s="35">
        <v>30</v>
      </c>
      <c r="K24" s="35">
        <v>20</v>
      </c>
      <c r="L24" s="45">
        <f t="shared" si="2"/>
        <v>-10</v>
      </c>
      <c r="M24" s="51">
        <f t="shared" si="4"/>
        <v>-0.33333333333333331</v>
      </c>
    </row>
    <row r="25" spans="1:13" ht="39.950000000000003" customHeight="1">
      <c r="A25" s="126"/>
      <c r="B25" s="156" t="s">
        <v>107</v>
      </c>
      <c r="C25" s="48"/>
      <c r="D25" s="48"/>
      <c r="E25" s="48"/>
      <c r="F25" s="157">
        <f t="shared" si="1"/>
        <v>0</v>
      </c>
      <c r="G25" s="34"/>
      <c r="H25" s="42" t="s">
        <v>1888</v>
      </c>
      <c r="I25" s="35">
        <f>SUM(I26:I28)</f>
        <v>1440</v>
      </c>
      <c r="J25" s="35">
        <f t="shared" ref="J25:K25" si="9">SUM(J26:J28)</f>
        <v>1073</v>
      </c>
      <c r="K25" s="35">
        <f t="shared" si="9"/>
        <v>1030</v>
      </c>
      <c r="L25" s="45">
        <f t="shared" si="2"/>
        <v>-43</v>
      </c>
      <c r="M25" s="51">
        <f t="shared" si="4"/>
        <v>-4.0074557315936628E-2</v>
      </c>
    </row>
    <row r="26" spans="1:13" s="36" customFormat="1" ht="39.950000000000003" customHeight="1">
      <c r="A26" s="126" t="s">
        <v>82</v>
      </c>
      <c r="B26" s="156" t="s">
        <v>109</v>
      </c>
      <c r="C26" s="48"/>
      <c r="D26" s="48"/>
      <c r="E26" s="48"/>
      <c r="F26" s="157">
        <f t="shared" si="1"/>
        <v>0</v>
      </c>
      <c r="G26" s="34"/>
      <c r="H26" s="42" t="s">
        <v>1850</v>
      </c>
      <c r="I26" s="35">
        <v>200</v>
      </c>
      <c r="J26" s="35">
        <v>260</v>
      </c>
      <c r="K26" s="35"/>
      <c r="L26" s="45">
        <f t="shared" si="2"/>
        <v>-260</v>
      </c>
      <c r="M26" s="51">
        <f t="shared" si="4"/>
        <v>-1</v>
      </c>
    </row>
    <row r="27" spans="1:13" ht="39.950000000000003" customHeight="1">
      <c r="A27" s="126" t="s">
        <v>82</v>
      </c>
      <c r="B27" s="156" t="s">
        <v>110</v>
      </c>
      <c r="C27" s="48"/>
      <c r="D27" s="48"/>
      <c r="E27" s="48"/>
      <c r="F27" s="157">
        <f t="shared" si="1"/>
        <v>0</v>
      </c>
      <c r="G27" s="34"/>
      <c r="H27" s="42" t="s">
        <v>108</v>
      </c>
      <c r="I27" s="46">
        <v>52</v>
      </c>
      <c r="J27" s="46">
        <v>10</v>
      </c>
      <c r="K27" s="46">
        <v>10</v>
      </c>
      <c r="L27" s="45">
        <f t="shared" si="2"/>
        <v>0</v>
      </c>
      <c r="M27" s="51">
        <f t="shared" si="4"/>
        <v>0</v>
      </c>
    </row>
    <row r="28" spans="1:13" ht="39.950000000000003" customHeight="1">
      <c r="A28" s="126" t="s">
        <v>82</v>
      </c>
      <c r="B28" s="39" t="s">
        <v>111</v>
      </c>
      <c r="C28" s="48">
        <f>SUM(C29:C31)</f>
        <v>0</v>
      </c>
      <c r="D28" s="48">
        <f t="shared" ref="D28:E28" si="10">SUM(D29:D31)</f>
        <v>0</v>
      </c>
      <c r="E28" s="48">
        <f t="shared" si="10"/>
        <v>0</v>
      </c>
      <c r="F28" s="157">
        <f t="shared" si="1"/>
        <v>0</v>
      </c>
      <c r="G28" s="34"/>
      <c r="H28" s="42" t="s">
        <v>1851</v>
      </c>
      <c r="I28" s="35">
        <v>1188</v>
      </c>
      <c r="J28" s="35">
        <v>803</v>
      </c>
      <c r="K28" s="35">
        <v>1020</v>
      </c>
      <c r="L28" s="45">
        <f t="shared" si="2"/>
        <v>217</v>
      </c>
      <c r="M28" s="51">
        <f t="shared" si="4"/>
        <v>0.27023661270236615</v>
      </c>
    </row>
    <row r="29" spans="1:13" ht="39.950000000000003" customHeight="1">
      <c r="A29" s="126"/>
      <c r="B29" s="39" t="s">
        <v>112</v>
      </c>
      <c r="C29" s="48"/>
      <c r="D29" s="48"/>
      <c r="E29" s="48"/>
      <c r="F29" s="157">
        <f t="shared" si="1"/>
        <v>0</v>
      </c>
      <c r="G29" s="34"/>
      <c r="H29" s="42" t="s">
        <v>1889</v>
      </c>
      <c r="I29" s="35">
        <v>571</v>
      </c>
      <c r="J29" s="35">
        <v>600</v>
      </c>
      <c r="K29" s="35">
        <v>571</v>
      </c>
      <c r="L29" s="45">
        <f t="shared" si="2"/>
        <v>-29</v>
      </c>
      <c r="M29" s="51">
        <f t="shared" si="4"/>
        <v>-4.8333333333333332E-2</v>
      </c>
    </row>
    <row r="30" spans="1:13" ht="39.950000000000003" customHeight="1">
      <c r="A30" s="126"/>
      <c r="B30" s="39" t="s">
        <v>113</v>
      </c>
      <c r="C30" s="48"/>
      <c r="D30" s="48"/>
      <c r="E30" s="48"/>
      <c r="F30" s="157">
        <f t="shared" si="1"/>
        <v>0</v>
      </c>
      <c r="G30" s="34"/>
      <c r="H30" s="42" t="s">
        <v>1890</v>
      </c>
      <c r="I30" s="35"/>
      <c r="J30" s="35"/>
      <c r="K30" s="45">
        <v>17</v>
      </c>
      <c r="L30" s="45">
        <f t="shared" si="2"/>
        <v>17</v>
      </c>
      <c r="M30" s="51"/>
    </row>
    <row r="31" spans="1:13" ht="39.950000000000003" customHeight="1">
      <c r="A31" s="126"/>
      <c r="B31" s="39" t="s">
        <v>114</v>
      </c>
      <c r="C31" s="48"/>
      <c r="D31" s="48"/>
      <c r="E31" s="48"/>
      <c r="F31" s="157">
        <f t="shared" si="1"/>
        <v>0</v>
      </c>
      <c r="G31" s="34"/>
      <c r="H31" s="147"/>
      <c r="I31" s="35"/>
      <c r="J31" s="35"/>
      <c r="K31" s="35"/>
      <c r="L31" s="45">
        <f t="shared" si="2"/>
        <v>0</v>
      </c>
      <c r="M31" s="51"/>
    </row>
    <row r="32" spans="1:13" ht="39.950000000000003" customHeight="1">
      <c r="A32" s="126" t="s">
        <v>82</v>
      </c>
      <c r="B32" s="39" t="s">
        <v>115</v>
      </c>
      <c r="C32" s="48"/>
      <c r="D32" s="48"/>
      <c r="E32" s="48"/>
      <c r="F32" s="157">
        <f t="shared" si="1"/>
        <v>0</v>
      </c>
      <c r="G32" s="34"/>
      <c r="H32" s="147"/>
      <c r="I32" s="35"/>
      <c r="J32" s="35"/>
      <c r="K32" s="35"/>
      <c r="L32" s="45">
        <f t="shared" si="2"/>
        <v>0</v>
      </c>
      <c r="M32" s="51"/>
    </row>
    <row r="33" spans="1:13" ht="39.950000000000003" customHeight="1">
      <c r="A33" s="126" t="s">
        <v>82</v>
      </c>
      <c r="B33" s="39" t="s">
        <v>116</v>
      </c>
      <c r="C33" s="48">
        <v>195</v>
      </c>
      <c r="D33" s="48">
        <v>200</v>
      </c>
      <c r="E33" s="48">
        <v>199</v>
      </c>
      <c r="F33" s="157">
        <f t="shared" si="1"/>
        <v>-1</v>
      </c>
      <c r="G33" s="34">
        <f t="shared" si="6"/>
        <v>-5.0000000000000001E-3</v>
      </c>
      <c r="H33" s="39"/>
      <c r="I33" s="35"/>
      <c r="J33" s="35"/>
      <c r="K33" s="35"/>
      <c r="L33" s="45">
        <f t="shared" si="2"/>
        <v>0</v>
      </c>
      <c r="M33" s="51"/>
    </row>
    <row r="34" spans="1:13" ht="39.950000000000003" customHeight="1">
      <c r="A34" s="126" t="s">
        <v>82</v>
      </c>
      <c r="B34" s="39" t="s">
        <v>117</v>
      </c>
      <c r="C34" s="48"/>
      <c r="D34" s="48"/>
      <c r="E34" s="48"/>
      <c r="F34" s="157">
        <f t="shared" si="1"/>
        <v>0</v>
      </c>
      <c r="G34" s="34"/>
      <c r="H34" s="39"/>
      <c r="I34" s="35"/>
      <c r="J34" s="35"/>
      <c r="K34" s="35"/>
      <c r="L34" s="45">
        <f t="shared" si="2"/>
        <v>0</v>
      </c>
      <c r="M34" s="51"/>
    </row>
    <row r="35" spans="1:13" ht="39.950000000000003" customHeight="1">
      <c r="A35" s="126" t="s">
        <v>82</v>
      </c>
      <c r="B35" s="39" t="s">
        <v>118</v>
      </c>
      <c r="C35" s="48"/>
      <c r="D35" s="48"/>
      <c r="E35" s="149">
        <v>13</v>
      </c>
      <c r="F35" s="157">
        <f t="shared" si="1"/>
        <v>13</v>
      </c>
      <c r="G35" s="34"/>
      <c r="H35" s="39"/>
      <c r="I35" s="35"/>
      <c r="J35" s="35"/>
      <c r="K35" s="35"/>
      <c r="L35" s="45">
        <f t="shared" si="2"/>
        <v>0</v>
      </c>
      <c r="M35" s="51"/>
    </row>
    <row r="36" spans="1:13" ht="39.950000000000003" customHeight="1">
      <c r="A36" s="126"/>
      <c r="B36" s="152" t="s">
        <v>119</v>
      </c>
      <c r="C36" s="48">
        <f>SUM(C7:C15,C22,C23,C26:C28,C32,C33,C34,C35)</f>
        <v>15204</v>
      </c>
      <c r="D36" s="48">
        <f t="shared" ref="D36:E36" si="11">SUM(D7:D15,D22,D23,D26:D28,D32,D33,D34,D35)</f>
        <v>11500</v>
      </c>
      <c r="E36" s="48">
        <f t="shared" si="11"/>
        <v>38808</v>
      </c>
      <c r="F36" s="157">
        <f t="shared" si="1"/>
        <v>27308</v>
      </c>
      <c r="G36" s="34">
        <f t="shared" si="6"/>
        <v>2.3746086956521739</v>
      </c>
      <c r="H36" s="152" t="s">
        <v>120</v>
      </c>
      <c r="I36" s="35">
        <f>I7+I9+I12+I18+I21+I23+I25+I29+I30</f>
        <v>7105</v>
      </c>
      <c r="J36" s="35">
        <f>J7+J9+J12+J18+J21+J23+J25+J29+J30</f>
        <v>15996</v>
      </c>
      <c r="K36" s="35">
        <f>K7+K9+K12+K18+K21+K23+K25+K29+K30</f>
        <v>15126</v>
      </c>
      <c r="L36" s="45">
        <f t="shared" si="2"/>
        <v>-870</v>
      </c>
      <c r="M36" s="51">
        <f t="shared" si="4"/>
        <v>-5.4388597149287322E-2</v>
      </c>
    </row>
    <row r="37" spans="1:13" ht="39.950000000000003" customHeight="1">
      <c r="A37" s="126"/>
      <c r="B37" s="40" t="s">
        <v>121</v>
      </c>
      <c r="C37" s="48">
        <f>C38+C39</f>
        <v>0</v>
      </c>
      <c r="D37" s="48"/>
      <c r="E37" s="48">
        <v>15050</v>
      </c>
      <c r="F37" s="157">
        <f t="shared" si="1"/>
        <v>15050</v>
      </c>
      <c r="G37" s="34"/>
      <c r="H37" s="40" t="s">
        <v>122</v>
      </c>
      <c r="I37" s="35"/>
      <c r="J37" s="35"/>
      <c r="K37" s="35"/>
      <c r="L37" s="45">
        <f t="shared" si="2"/>
        <v>0</v>
      </c>
      <c r="M37" s="51"/>
    </row>
    <row r="38" spans="1:13" ht="39.950000000000003" customHeight="1">
      <c r="A38" s="126"/>
      <c r="B38" s="41" t="s">
        <v>138</v>
      </c>
      <c r="C38" s="48"/>
      <c r="D38" s="48"/>
      <c r="E38" s="48">
        <v>12000</v>
      </c>
      <c r="F38" s="157">
        <f t="shared" si="1"/>
        <v>12000</v>
      </c>
      <c r="G38" s="34"/>
      <c r="H38" s="41" t="s">
        <v>140</v>
      </c>
      <c r="I38" s="45"/>
      <c r="J38" s="45"/>
      <c r="K38" s="45"/>
      <c r="L38" s="45">
        <f t="shared" si="2"/>
        <v>0</v>
      </c>
      <c r="M38" s="51"/>
    </row>
    <row r="39" spans="1:13" ht="39.950000000000003" customHeight="1">
      <c r="A39" s="126"/>
      <c r="B39" s="41" t="s">
        <v>137</v>
      </c>
      <c r="C39" s="48"/>
      <c r="D39" s="48"/>
      <c r="E39" s="48">
        <v>3050</v>
      </c>
      <c r="F39" s="157">
        <f t="shared" si="1"/>
        <v>3050</v>
      </c>
      <c r="G39" s="34"/>
      <c r="H39" s="40" t="s">
        <v>123</v>
      </c>
      <c r="I39" s="35"/>
      <c r="J39" s="35"/>
      <c r="K39" s="35">
        <v>3050</v>
      </c>
      <c r="L39" s="45">
        <f t="shared" si="2"/>
        <v>3050</v>
      </c>
      <c r="M39" s="51"/>
    </row>
    <row r="40" spans="1:13" ht="39.950000000000003" customHeight="1">
      <c r="A40" s="126"/>
      <c r="B40" s="160"/>
      <c r="C40" s="115"/>
      <c r="D40" s="50"/>
      <c r="E40" s="50"/>
      <c r="F40" s="157">
        <f t="shared" si="1"/>
        <v>0</v>
      </c>
      <c r="G40" s="34"/>
      <c r="H40" s="41" t="s">
        <v>139</v>
      </c>
      <c r="I40" s="35"/>
      <c r="J40" s="35"/>
      <c r="K40" s="35"/>
      <c r="L40" s="45">
        <f t="shared" si="2"/>
        <v>0</v>
      </c>
      <c r="M40" s="51"/>
    </row>
    <row r="41" spans="1:13" ht="39.950000000000003" customHeight="1">
      <c r="A41" s="126"/>
      <c r="B41" s="160"/>
      <c r="C41" s="115"/>
      <c r="D41" s="48"/>
      <c r="E41" s="48"/>
      <c r="F41" s="157">
        <f t="shared" si="1"/>
        <v>0</v>
      </c>
      <c r="G41" s="34"/>
      <c r="H41" s="41" t="s">
        <v>142</v>
      </c>
      <c r="I41" s="35"/>
      <c r="J41" s="35"/>
      <c r="K41" s="35">
        <v>3050</v>
      </c>
      <c r="L41" s="45">
        <f t="shared" si="2"/>
        <v>3050</v>
      </c>
      <c r="M41" s="51"/>
    </row>
    <row r="42" spans="1:13" ht="39.950000000000003" customHeight="1">
      <c r="A42" s="126"/>
      <c r="B42" s="116" t="s">
        <v>124</v>
      </c>
      <c r="C42" s="115">
        <f>SUM(C43)</f>
        <v>2258</v>
      </c>
      <c r="D42" s="115">
        <f t="shared" ref="D42:E42" si="12">SUM(D43)</f>
        <v>2000</v>
      </c>
      <c r="E42" s="115">
        <f t="shared" si="12"/>
        <v>1254</v>
      </c>
      <c r="F42" s="157">
        <f t="shared" si="1"/>
        <v>-746</v>
      </c>
      <c r="G42" s="34">
        <f t="shared" si="6"/>
        <v>-0.373</v>
      </c>
      <c r="H42" s="40" t="s">
        <v>125</v>
      </c>
      <c r="I42" s="35">
        <v>-248</v>
      </c>
      <c r="J42" s="35">
        <f t="shared" ref="J42:K42" si="13">SUM(J43)</f>
        <v>0</v>
      </c>
      <c r="K42" s="35">
        <f t="shared" si="13"/>
        <v>0</v>
      </c>
      <c r="L42" s="45">
        <f t="shared" si="2"/>
        <v>0</v>
      </c>
      <c r="M42" s="51"/>
    </row>
    <row r="43" spans="1:13" ht="39.950000000000003" customHeight="1">
      <c r="A43" s="126"/>
      <c r="B43" s="117" t="s">
        <v>126</v>
      </c>
      <c r="C43" s="118">
        <v>2258</v>
      </c>
      <c r="D43" s="48">
        <v>2000</v>
      </c>
      <c r="E43" s="149">
        <v>1254</v>
      </c>
      <c r="F43" s="157">
        <f t="shared" si="1"/>
        <v>-746</v>
      </c>
      <c r="G43" s="34">
        <f t="shared" si="6"/>
        <v>-0.373</v>
      </c>
      <c r="H43" s="41" t="s">
        <v>127</v>
      </c>
      <c r="I43" s="35"/>
      <c r="J43" s="35"/>
      <c r="K43" s="35"/>
      <c r="L43" s="45">
        <f t="shared" si="2"/>
        <v>0</v>
      </c>
      <c r="M43" s="51"/>
    </row>
    <row r="44" spans="1:13" ht="39.950000000000003" customHeight="1">
      <c r="A44" s="126"/>
      <c r="B44" s="117"/>
      <c r="C44" s="118"/>
      <c r="D44" s="48"/>
      <c r="E44" s="48"/>
      <c r="F44" s="157"/>
      <c r="G44" s="34"/>
      <c r="H44" s="41" t="s">
        <v>1911</v>
      </c>
      <c r="I44" s="35">
        <v>-248</v>
      </c>
      <c r="J44" s="35"/>
      <c r="K44" s="35"/>
      <c r="L44" s="45">
        <f t="shared" si="2"/>
        <v>0</v>
      </c>
      <c r="M44" s="51"/>
    </row>
    <row r="45" spans="1:13" ht="39.950000000000003" customHeight="1">
      <c r="A45" s="126"/>
      <c r="B45" s="40" t="s">
        <v>1907</v>
      </c>
      <c r="C45" s="48">
        <v>2233</v>
      </c>
      <c r="D45" s="48">
        <v>2496</v>
      </c>
      <c r="E45" s="149">
        <v>2744</v>
      </c>
      <c r="F45" s="157">
        <f t="shared" ref="F45" si="14">E45-D45</f>
        <v>248</v>
      </c>
      <c r="G45" s="34">
        <f t="shared" ref="G45" si="15">F45/D45</f>
        <v>9.9358974358974353E-2</v>
      </c>
      <c r="H45" s="40" t="s">
        <v>1908</v>
      </c>
      <c r="I45" s="35">
        <v>10094</v>
      </c>
      <c r="J45" s="35"/>
      <c r="K45" s="35">
        <v>29092</v>
      </c>
      <c r="L45" s="45">
        <f t="shared" si="2"/>
        <v>29092</v>
      </c>
      <c r="M45" s="51"/>
    </row>
    <row r="46" spans="1:13" ht="39.950000000000003" customHeight="1">
      <c r="A46" s="126"/>
      <c r="B46" s="40" t="s">
        <v>1906</v>
      </c>
      <c r="C46" s="44"/>
      <c r="D46" s="44"/>
      <c r="E46" s="44"/>
      <c r="F46" s="157">
        <f t="shared" si="1"/>
        <v>0</v>
      </c>
      <c r="G46" s="34"/>
      <c r="H46" s="40" t="s">
        <v>1909</v>
      </c>
      <c r="I46" s="35">
        <v>2744</v>
      </c>
      <c r="J46" s="35"/>
      <c r="K46" s="35">
        <v>10588</v>
      </c>
      <c r="L46" s="45">
        <f t="shared" si="2"/>
        <v>10588</v>
      </c>
      <c r="M46" s="51"/>
    </row>
    <row r="47" spans="1:13" ht="39.950000000000003" customHeight="1">
      <c r="A47" s="126"/>
      <c r="B47" s="152" t="s">
        <v>128</v>
      </c>
      <c r="C47" s="44">
        <f>C36+C37+C42+C45+C46</f>
        <v>19695</v>
      </c>
      <c r="D47" s="44">
        <f t="shared" ref="D47:E47" si="16">D36+D37+D42+D45+D46</f>
        <v>15996</v>
      </c>
      <c r="E47" s="44">
        <f t="shared" si="16"/>
        <v>57856</v>
      </c>
      <c r="F47" s="157">
        <f t="shared" si="1"/>
        <v>41860</v>
      </c>
      <c r="G47" s="34">
        <f t="shared" si="6"/>
        <v>2.6169042260565143</v>
      </c>
      <c r="H47" s="152" t="s">
        <v>129</v>
      </c>
      <c r="I47" s="47">
        <f>I36+I37+I39+I42+I45+I46</f>
        <v>19695</v>
      </c>
      <c r="J47" s="47">
        <f t="shared" ref="J47:K47" si="17">J36+J37+J39+J42+J45+J46</f>
        <v>15996</v>
      </c>
      <c r="K47" s="47">
        <f t="shared" si="17"/>
        <v>57856</v>
      </c>
      <c r="L47" s="45">
        <f t="shared" si="2"/>
        <v>41860</v>
      </c>
      <c r="M47" s="51">
        <f t="shared" si="4"/>
        <v>2.6169042260565143</v>
      </c>
    </row>
    <row r="48" spans="1:13" ht="39.950000000000003" customHeight="1">
      <c r="C48" s="161"/>
      <c r="D48" s="161"/>
      <c r="E48" s="161"/>
      <c r="F48" s="161"/>
      <c r="G48" s="162"/>
      <c r="H48" s="163"/>
      <c r="I48" s="164"/>
      <c r="J48" s="164"/>
      <c r="K48" s="164"/>
      <c r="L48" s="164"/>
      <c r="M48" s="164"/>
    </row>
    <row r="49" spans="3:13" ht="39.950000000000003" customHeight="1">
      <c r="C49" s="161"/>
      <c r="D49" s="161"/>
      <c r="E49" s="161"/>
      <c r="F49" s="161"/>
      <c r="G49" s="162"/>
      <c r="H49" s="163"/>
      <c r="I49" s="164"/>
      <c r="J49" s="164"/>
      <c r="K49" s="164"/>
      <c r="L49" s="164"/>
      <c r="M49" s="164"/>
    </row>
    <row r="50" spans="3:13" ht="39.950000000000003" customHeight="1">
      <c r="C50" s="161"/>
      <c r="D50" s="161"/>
      <c r="E50" s="161"/>
      <c r="F50" s="161"/>
      <c r="G50" s="162"/>
      <c r="H50" s="163"/>
      <c r="I50" s="164"/>
      <c r="J50" s="164"/>
      <c r="K50" s="164"/>
      <c r="L50" s="164"/>
      <c r="M50" s="164"/>
    </row>
    <row r="51" spans="3:13" ht="39.950000000000003" customHeight="1">
      <c r="C51" s="161"/>
      <c r="D51" s="161"/>
      <c r="E51" s="161"/>
      <c r="F51" s="161"/>
      <c r="G51" s="162"/>
      <c r="H51" s="163"/>
      <c r="I51" s="164"/>
      <c r="J51" s="164"/>
      <c r="K51" s="164"/>
      <c r="L51" s="164"/>
      <c r="M51" s="164"/>
    </row>
    <row r="52" spans="3:13" ht="39.950000000000003" customHeight="1">
      <c r="C52" s="161"/>
      <c r="D52" s="161"/>
      <c r="E52" s="161"/>
      <c r="F52" s="161"/>
      <c r="G52" s="162"/>
      <c r="H52" s="163"/>
      <c r="I52" s="164"/>
      <c r="J52" s="164"/>
      <c r="K52" s="164"/>
      <c r="L52" s="164"/>
      <c r="M52" s="164"/>
    </row>
    <row r="53" spans="3:13" ht="39.950000000000003" customHeight="1">
      <c r="C53" s="161"/>
      <c r="D53" s="161"/>
      <c r="E53" s="161"/>
      <c r="F53" s="161"/>
      <c r="G53" s="162"/>
      <c r="H53" s="163"/>
      <c r="I53" s="164"/>
      <c r="J53" s="164"/>
      <c r="K53" s="164"/>
      <c r="L53" s="164"/>
      <c r="M53" s="164"/>
    </row>
    <row r="54" spans="3:13" ht="39.950000000000003" customHeight="1">
      <c r="C54" s="161"/>
      <c r="D54" s="161"/>
      <c r="E54" s="161"/>
      <c r="F54" s="161"/>
      <c r="G54" s="162"/>
      <c r="H54" s="163"/>
      <c r="I54" s="164"/>
      <c r="J54" s="164"/>
      <c r="K54" s="164"/>
      <c r="L54" s="164"/>
      <c r="M54" s="164"/>
    </row>
    <row r="55" spans="3:13" ht="39.950000000000003" customHeight="1">
      <c r="C55" s="161"/>
      <c r="D55" s="161"/>
      <c r="E55" s="161"/>
      <c r="F55" s="161"/>
      <c r="G55" s="162"/>
      <c r="I55" s="164"/>
      <c r="J55" s="164"/>
      <c r="K55" s="164"/>
      <c r="L55" s="164"/>
      <c r="M55" s="164"/>
    </row>
    <row r="56" spans="3:13" ht="39.950000000000003" customHeight="1">
      <c r="C56" s="161"/>
      <c r="D56" s="161"/>
      <c r="E56" s="161"/>
      <c r="F56" s="161"/>
      <c r="G56" s="162"/>
      <c r="I56" s="164"/>
      <c r="J56" s="164"/>
      <c r="K56" s="164"/>
      <c r="L56" s="164"/>
      <c r="M56" s="164"/>
    </row>
    <row r="57" spans="3:13" ht="39.950000000000003" customHeight="1">
      <c r="C57" s="161"/>
      <c r="D57" s="161"/>
      <c r="E57" s="161"/>
      <c r="F57" s="161"/>
      <c r="G57" s="162"/>
      <c r="I57" s="164"/>
      <c r="J57" s="164"/>
      <c r="K57" s="164"/>
      <c r="L57" s="164"/>
      <c r="M57" s="164"/>
    </row>
    <row r="58" spans="3:13" ht="39.950000000000003" customHeight="1">
      <c r="C58" s="161"/>
      <c r="D58" s="161"/>
      <c r="E58" s="161"/>
      <c r="F58" s="161"/>
      <c r="G58" s="162"/>
      <c r="I58" s="164"/>
      <c r="J58" s="164"/>
      <c r="K58" s="164"/>
      <c r="L58" s="164"/>
      <c r="M58" s="164"/>
    </row>
    <row r="59" spans="3:13" ht="39.950000000000003" customHeight="1">
      <c r="C59" s="161"/>
      <c r="D59" s="161"/>
      <c r="E59" s="161"/>
      <c r="F59" s="161"/>
      <c r="G59" s="162"/>
      <c r="I59" s="164"/>
      <c r="J59" s="164"/>
      <c r="K59" s="164"/>
      <c r="L59" s="164"/>
      <c r="M59" s="164"/>
    </row>
    <row r="60" spans="3:13" ht="39.950000000000003" customHeight="1">
      <c r="C60" s="161"/>
      <c r="D60" s="161"/>
      <c r="E60" s="161"/>
      <c r="F60" s="161"/>
      <c r="G60" s="162"/>
      <c r="I60" s="164"/>
      <c r="J60" s="164"/>
      <c r="K60" s="164"/>
      <c r="L60" s="164"/>
      <c r="M60" s="164"/>
    </row>
    <row r="61" spans="3:13" ht="39.950000000000003" customHeight="1">
      <c r="C61" s="161"/>
      <c r="D61" s="161"/>
      <c r="E61" s="161"/>
      <c r="F61" s="161"/>
      <c r="G61" s="162"/>
      <c r="I61" s="164"/>
      <c r="J61" s="164"/>
      <c r="K61" s="164"/>
      <c r="L61" s="164"/>
      <c r="M61" s="164"/>
    </row>
    <row r="62" spans="3:13" ht="39.950000000000003" customHeight="1">
      <c r="C62" s="161"/>
      <c r="D62" s="161"/>
      <c r="E62" s="161"/>
      <c r="F62" s="161"/>
      <c r="G62" s="162"/>
      <c r="I62" s="164"/>
      <c r="J62" s="164"/>
      <c r="K62" s="164"/>
      <c r="L62" s="164"/>
      <c r="M62" s="164"/>
    </row>
    <row r="63" spans="3:13" ht="39.950000000000003" customHeight="1">
      <c r="C63" s="161"/>
      <c r="D63" s="161"/>
      <c r="E63" s="161"/>
      <c r="F63" s="161"/>
      <c r="G63" s="162"/>
      <c r="I63" s="164"/>
      <c r="J63" s="164"/>
      <c r="K63" s="164"/>
      <c r="L63" s="164"/>
      <c r="M63" s="164"/>
    </row>
    <row r="64" spans="3:13" ht="39.950000000000003" customHeight="1">
      <c r="C64" s="161"/>
      <c r="D64" s="161"/>
      <c r="E64" s="161"/>
      <c r="F64" s="161"/>
      <c r="G64" s="162"/>
      <c r="I64" s="164"/>
      <c r="J64" s="164"/>
      <c r="K64" s="164"/>
      <c r="L64" s="164"/>
      <c r="M64" s="164"/>
    </row>
    <row r="65" spans="9:13" ht="39.950000000000003" customHeight="1">
      <c r="I65" s="164"/>
      <c r="J65" s="164"/>
      <c r="K65" s="164"/>
      <c r="L65" s="164"/>
      <c r="M65" s="164"/>
    </row>
    <row r="66" spans="9:13" ht="39.950000000000003" customHeight="1">
      <c r="I66" s="164"/>
      <c r="J66" s="164"/>
      <c r="K66" s="164"/>
      <c r="L66" s="164"/>
      <c r="M66" s="164"/>
    </row>
    <row r="67" spans="9:13" ht="39.950000000000003" customHeight="1">
      <c r="I67" s="164"/>
      <c r="J67" s="164"/>
      <c r="K67" s="164"/>
      <c r="L67" s="164"/>
      <c r="M67" s="164"/>
    </row>
    <row r="68" spans="9:13" ht="39.950000000000003" customHeight="1">
      <c r="I68" s="164"/>
      <c r="J68" s="164"/>
      <c r="K68" s="164"/>
      <c r="L68" s="164"/>
      <c r="M68" s="164"/>
    </row>
    <row r="69" spans="9:13" ht="39.950000000000003" customHeight="1">
      <c r="I69" s="164"/>
      <c r="J69" s="164"/>
      <c r="K69" s="164"/>
      <c r="L69" s="164"/>
      <c r="M69" s="164"/>
    </row>
    <row r="70" spans="9:13" ht="39.950000000000003" customHeight="1">
      <c r="I70" s="164"/>
      <c r="J70" s="164"/>
      <c r="K70" s="164"/>
      <c r="L70" s="164"/>
      <c r="M70" s="164"/>
    </row>
    <row r="71" spans="9:13" ht="39.950000000000003" customHeight="1">
      <c r="I71" s="164"/>
      <c r="J71" s="164"/>
      <c r="K71" s="164"/>
      <c r="L71" s="164"/>
      <c r="M71" s="164"/>
    </row>
    <row r="72" spans="9:13" ht="39.950000000000003" customHeight="1">
      <c r="I72" s="164"/>
      <c r="J72" s="164"/>
      <c r="K72" s="164"/>
      <c r="L72" s="164"/>
      <c r="M72" s="164"/>
    </row>
    <row r="73" spans="9:13" ht="39.950000000000003" customHeight="1">
      <c r="I73" s="164"/>
      <c r="J73" s="164"/>
      <c r="K73" s="164"/>
      <c r="L73" s="164"/>
      <c r="M73" s="164"/>
    </row>
    <row r="74" spans="9:13" ht="39.950000000000003" customHeight="1">
      <c r="I74" s="164"/>
      <c r="J74" s="164"/>
      <c r="K74" s="164"/>
      <c r="L74" s="164"/>
      <c r="M74" s="164"/>
    </row>
    <row r="75" spans="9:13" ht="39.950000000000003" customHeight="1">
      <c r="I75" s="164"/>
      <c r="J75" s="164"/>
      <c r="K75" s="164"/>
      <c r="L75" s="164"/>
      <c r="M75" s="164"/>
    </row>
    <row r="76" spans="9:13" ht="39.950000000000003" customHeight="1">
      <c r="I76" s="164"/>
      <c r="J76" s="164"/>
      <c r="K76" s="164"/>
      <c r="L76" s="164"/>
      <c r="M76" s="164"/>
    </row>
    <row r="77" spans="9:13" ht="39.950000000000003" customHeight="1">
      <c r="I77" s="164"/>
      <c r="J77" s="164"/>
      <c r="K77" s="164"/>
      <c r="L77" s="164"/>
      <c r="M77" s="164"/>
    </row>
    <row r="78" spans="9:13" ht="39.950000000000003" customHeight="1">
      <c r="I78" s="164"/>
      <c r="J78" s="164"/>
      <c r="K78" s="164"/>
      <c r="L78" s="164"/>
      <c r="M78" s="164"/>
    </row>
    <row r="79" spans="9:13" ht="39.950000000000003" customHeight="1">
      <c r="I79" s="164"/>
      <c r="J79" s="164"/>
      <c r="K79" s="164"/>
      <c r="L79" s="164"/>
      <c r="M79" s="164"/>
    </row>
    <row r="80" spans="9:13" ht="39.950000000000003" customHeight="1">
      <c r="I80" s="164"/>
      <c r="J80" s="164"/>
      <c r="K80" s="164"/>
      <c r="L80" s="164"/>
      <c r="M80" s="164"/>
    </row>
    <row r="81" spans="9:13" ht="39.950000000000003" customHeight="1">
      <c r="I81" s="164"/>
      <c r="J81" s="164"/>
      <c r="K81" s="164"/>
      <c r="L81" s="164"/>
      <c r="M81" s="164"/>
    </row>
    <row r="82" spans="9:13" ht="39.950000000000003" customHeight="1">
      <c r="I82" s="164"/>
      <c r="J82" s="164"/>
      <c r="K82" s="164"/>
      <c r="L82" s="164"/>
      <c r="M82" s="164"/>
    </row>
    <row r="83" spans="9:13" ht="39.950000000000003" customHeight="1">
      <c r="I83" s="164"/>
      <c r="J83" s="164"/>
      <c r="K83" s="164"/>
      <c r="L83" s="164"/>
      <c r="M83" s="164"/>
    </row>
    <row r="84" spans="9:13" ht="39.950000000000003" customHeight="1">
      <c r="I84" s="164"/>
      <c r="J84" s="164"/>
      <c r="K84" s="164"/>
      <c r="L84" s="164"/>
      <c r="M84" s="164"/>
    </row>
    <row r="85" spans="9:13" ht="39.950000000000003" customHeight="1">
      <c r="I85" s="164"/>
      <c r="J85" s="164"/>
      <c r="K85" s="164"/>
      <c r="L85" s="164"/>
      <c r="M85" s="164"/>
    </row>
    <row r="86" spans="9:13" ht="39.950000000000003" customHeight="1">
      <c r="I86" s="164"/>
      <c r="J86" s="164"/>
      <c r="K86" s="164"/>
      <c r="L86" s="164"/>
      <c r="M86" s="164"/>
    </row>
    <row r="87" spans="9:13" ht="39.950000000000003" customHeight="1">
      <c r="I87" s="164"/>
      <c r="J87" s="164"/>
      <c r="K87" s="164"/>
      <c r="L87" s="164"/>
      <c r="M87" s="164"/>
    </row>
    <row r="88" spans="9:13" ht="39.950000000000003" customHeight="1">
      <c r="I88" s="164"/>
      <c r="J88" s="164"/>
      <c r="K88" s="164"/>
      <c r="L88" s="164"/>
      <c r="M88" s="164"/>
    </row>
    <row r="89" spans="9:13" ht="39.950000000000003" customHeight="1">
      <c r="I89" s="164"/>
      <c r="J89" s="164"/>
      <c r="K89" s="164"/>
      <c r="L89" s="164"/>
      <c r="M89" s="164"/>
    </row>
    <row r="90" spans="9:13" ht="39.950000000000003" customHeight="1">
      <c r="I90" s="164"/>
      <c r="J90" s="164"/>
      <c r="K90" s="164"/>
      <c r="L90" s="164"/>
      <c r="M90" s="164"/>
    </row>
    <row r="91" spans="9:13" ht="39.950000000000003" customHeight="1">
      <c r="I91" s="164"/>
      <c r="J91" s="164"/>
      <c r="K91" s="164"/>
      <c r="L91" s="164"/>
      <c r="M91" s="164"/>
    </row>
    <row r="92" spans="9:13" ht="39.950000000000003" customHeight="1">
      <c r="I92" s="164"/>
      <c r="J92" s="164"/>
      <c r="K92" s="164"/>
      <c r="L92" s="164"/>
      <c r="M92" s="164"/>
    </row>
    <row r="93" spans="9:13" ht="39.950000000000003" customHeight="1">
      <c r="I93" s="164"/>
      <c r="J93" s="164"/>
      <c r="K93" s="164"/>
      <c r="L93" s="164"/>
      <c r="M93" s="164"/>
    </row>
    <row r="94" spans="9:13" ht="39.950000000000003" customHeight="1">
      <c r="I94" s="164"/>
      <c r="J94" s="164"/>
      <c r="K94" s="164"/>
      <c r="L94" s="164"/>
      <c r="M94" s="164"/>
    </row>
    <row r="95" spans="9:13" ht="39.950000000000003" customHeight="1">
      <c r="I95" s="164"/>
      <c r="J95" s="164"/>
      <c r="K95" s="164"/>
      <c r="L95" s="164"/>
      <c r="M95" s="164"/>
    </row>
    <row r="96" spans="9:13" ht="39.950000000000003" customHeight="1">
      <c r="I96" s="164"/>
      <c r="J96" s="164"/>
      <c r="K96" s="164"/>
      <c r="L96" s="164"/>
      <c r="M96" s="164"/>
    </row>
    <row r="97" ht="39.950000000000003" customHeight="1"/>
    <row r="98" ht="39.950000000000003" customHeight="1"/>
    <row r="99" ht="39.950000000000003" customHeight="1"/>
    <row r="100" ht="39.950000000000003" customHeight="1"/>
    <row r="101" ht="39.950000000000003" customHeight="1"/>
    <row r="102" ht="39.950000000000003" customHeight="1"/>
    <row r="103" ht="39.950000000000003" customHeight="1"/>
    <row r="104" ht="39.950000000000003" customHeight="1"/>
    <row r="105" ht="39.950000000000003" customHeight="1"/>
    <row r="106" ht="39.950000000000003" customHeight="1"/>
    <row r="107" ht="39.950000000000003" customHeight="1"/>
    <row r="108" ht="39.950000000000003" customHeight="1"/>
    <row r="109" ht="39.950000000000003" customHeight="1"/>
    <row r="110" ht="39.950000000000003" customHeight="1"/>
    <row r="111" ht="39.950000000000003" customHeight="1"/>
    <row r="112" ht="39.950000000000003" customHeight="1"/>
    <row r="113" ht="39.950000000000003" customHeight="1"/>
    <row r="114" ht="39.950000000000003" customHeight="1"/>
    <row r="115" ht="39.950000000000003" customHeight="1"/>
    <row r="116" ht="39.950000000000003" customHeight="1"/>
    <row r="117" ht="39.950000000000003" customHeight="1"/>
    <row r="118" ht="39.950000000000003" customHeight="1"/>
    <row r="1111" spans="7:10">
      <c r="G1111" s="37"/>
      <c r="H1111" s="36"/>
      <c r="I1111" s="36"/>
      <c r="J1111" s="36"/>
    </row>
  </sheetData>
  <mergeCells count="13">
    <mergeCell ref="J5:J6"/>
    <mergeCell ref="K5:K6"/>
    <mergeCell ref="L5:M5"/>
    <mergeCell ref="A2:M2"/>
    <mergeCell ref="B4:G4"/>
    <mergeCell ref="H4:M4"/>
    <mergeCell ref="B5:B6"/>
    <mergeCell ref="C5:C6"/>
    <mergeCell ref="D5:D6"/>
    <mergeCell ref="E5:E6"/>
    <mergeCell ref="F5:G5"/>
    <mergeCell ref="H5:H6"/>
    <mergeCell ref="I5:I6"/>
  </mergeCells>
  <phoneticPr fontId="2" type="noConversion"/>
  <conditionalFormatting sqref="B37:B39">
    <cfRule type="expression" dxfId="12" priority="8" stopIfTrue="1">
      <formula>"len($A:$A)=3"</formula>
    </cfRule>
  </conditionalFormatting>
  <conditionalFormatting sqref="B12:B27 B8:B10">
    <cfRule type="expression" dxfId="11" priority="7" stopIfTrue="1">
      <formula>"len($A:$A)=3"</formula>
    </cfRule>
  </conditionalFormatting>
  <conditionalFormatting sqref="B11">
    <cfRule type="expression" dxfId="10" priority="6" stopIfTrue="1">
      <formula>"len($A:$A)=3"</formula>
    </cfRule>
  </conditionalFormatting>
  <conditionalFormatting sqref="M7:M47">
    <cfRule type="cellIs" dxfId="9" priority="4" stopIfTrue="1" operator="greaterThan">
      <formula>10</formula>
    </cfRule>
    <cfRule type="cellIs" dxfId="8" priority="5" stopIfTrue="1" operator="lessThanOrEqual">
      <formula>-1</formula>
    </cfRule>
  </conditionalFormatting>
  <conditionalFormatting sqref="H38">
    <cfRule type="expression" dxfId="7" priority="3" stopIfTrue="1">
      <formula>"len($A:$A)=3"</formula>
    </cfRule>
  </conditionalFormatting>
  <conditionalFormatting sqref="H40:H41">
    <cfRule type="expression" dxfId="6" priority="2" stopIfTrue="1">
      <formula>"len($A:$A)=3"</formula>
    </cfRule>
  </conditionalFormatting>
  <conditionalFormatting sqref="C16:C17">
    <cfRule type="cellIs" dxfId="5" priority="1" stopIfTrue="1" operator="lessThan">
      <formula>0</formula>
    </cfRule>
  </conditionalFormatting>
  <dataValidations count="1">
    <dataValidation type="custom" allowBlank="1" showInputMessage="1" showErrorMessage="1" errorTitle="提示" error="对不起，此处只能输入数字。" sqref="K30:L30 L39:L47 L8:L15 L17:L26 L28:L29 L31:L37 I27:L27 I16:L16 I7:L7 K38:L38">
      <formula1>OR(I7="",ISNUMBER(I7))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workbookViewId="0">
      <selection activeCell="A2" sqref="A2:L2"/>
    </sheetView>
  </sheetViews>
  <sheetFormatPr defaultRowHeight="13.5"/>
  <cols>
    <col min="1" max="1" width="37" style="93" customWidth="1"/>
    <col min="2" max="2" width="6.75" style="93" customWidth="1"/>
    <col min="3" max="6" width="6.625" style="93" customWidth="1"/>
    <col min="7" max="7" width="29" style="93" customWidth="1"/>
    <col min="8" max="8" width="6.875" style="93" customWidth="1"/>
    <col min="9" max="12" width="6.625" style="93" customWidth="1"/>
    <col min="13" max="255" width="9" style="93"/>
    <col min="256" max="256" width="38.5" style="93" customWidth="1"/>
    <col min="257" max="261" width="6.625" style="93" customWidth="1"/>
    <col min="262" max="262" width="29" style="93" customWidth="1"/>
    <col min="263" max="267" width="6.625" style="93" customWidth="1"/>
    <col min="268" max="511" width="9" style="93"/>
    <col min="512" max="512" width="38.5" style="93" customWidth="1"/>
    <col min="513" max="517" width="6.625" style="93" customWidth="1"/>
    <col min="518" max="518" width="29" style="93" customWidth="1"/>
    <col min="519" max="523" width="6.625" style="93" customWidth="1"/>
    <col min="524" max="767" width="9" style="93"/>
    <col min="768" max="768" width="38.5" style="93" customWidth="1"/>
    <col min="769" max="773" width="6.625" style="93" customWidth="1"/>
    <col min="774" max="774" width="29" style="93" customWidth="1"/>
    <col min="775" max="779" width="6.625" style="93" customWidth="1"/>
    <col min="780" max="1023" width="9" style="93"/>
    <col min="1024" max="1024" width="38.5" style="93" customWidth="1"/>
    <col min="1025" max="1029" width="6.625" style="93" customWidth="1"/>
    <col min="1030" max="1030" width="29" style="93" customWidth="1"/>
    <col min="1031" max="1035" width="6.625" style="93" customWidth="1"/>
    <col min="1036" max="1279" width="9" style="93"/>
    <col min="1280" max="1280" width="38.5" style="93" customWidth="1"/>
    <col min="1281" max="1285" width="6.625" style="93" customWidth="1"/>
    <col min="1286" max="1286" width="29" style="93" customWidth="1"/>
    <col min="1287" max="1291" width="6.625" style="93" customWidth="1"/>
    <col min="1292" max="1535" width="9" style="93"/>
    <col min="1536" max="1536" width="38.5" style="93" customWidth="1"/>
    <col min="1537" max="1541" width="6.625" style="93" customWidth="1"/>
    <col min="1542" max="1542" width="29" style="93" customWidth="1"/>
    <col min="1543" max="1547" width="6.625" style="93" customWidth="1"/>
    <col min="1548" max="1791" width="9" style="93"/>
    <col min="1792" max="1792" width="38.5" style="93" customWidth="1"/>
    <col min="1793" max="1797" width="6.625" style="93" customWidth="1"/>
    <col min="1798" max="1798" width="29" style="93" customWidth="1"/>
    <col min="1799" max="1803" width="6.625" style="93" customWidth="1"/>
    <col min="1804" max="2047" width="9" style="93"/>
    <col min="2048" max="2048" width="38.5" style="93" customWidth="1"/>
    <col min="2049" max="2053" width="6.625" style="93" customWidth="1"/>
    <col min="2054" max="2054" width="29" style="93" customWidth="1"/>
    <col min="2055" max="2059" width="6.625" style="93" customWidth="1"/>
    <col min="2060" max="2303" width="9" style="93"/>
    <col min="2304" max="2304" width="38.5" style="93" customWidth="1"/>
    <col min="2305" max="2309" width="6.625" style="93" customWidth="1"/>
    <col min="2310" max="2310" width="29" style="93" customWidth="1"/>
    <col min="2311" max="2315" width="6.625" style="93" customWidth="1"/>
    <col min="2316" max="2559" width="9" style="93"/>
    <col min="2560" max="2560" width="38.5" style="93" customWidth="1"/>
    <col min="2561" max="2565" width="6.625" style="93" customWidth="1"/>
    <col min="2566" max="2566" width="29" style="93" customWidth="1"/>
    <col min="2567" max="2571" width="6.625" style="93" customWidth="1"/>
    <col min="2572" max="2815" width="9" style="93"/>
    <col min="2816" max="2816" width="38.5" style="93" customWidth="1"/>
    <col min="2817" max="2821" width="6.625" style="93" customWidth="1"/>
    <col min="2822" max="2822" width="29" style="93" customWidth="1"/>
    <col min="2823" max="2827" width="6.625" style="93" customWidth="1"/>
    <col min="2828" max="3071" width="9" style="93"/>
    <col min="3072" max="3072" width="38.5" style="93" customWidth="1"/>
    <col min="3073" max="3077" width="6.625" style="93" customWidth="1"/>
    <col min="3078" max="3078" width="29" style="93" customWidth="1"/>
    <col min="3079" max="3083" width="6.625" style="93" customWidth="1"/>
    <col min="3084" max="3327" width="9" style="93"/>
    <col min="3328" max="3328" width="38.5" style="93" customWidth="1"/>
    <col min="3329" max="3333" width="6.625" style="93" customWidth="1"/>
    <col min="3334" max="3334" width="29" style="93" customWidth="1"/>
    <col min="3335" max="3339" width="6.625" style="93" customWidth="1"/>
    <col min="3340" max="3583" width="9" style="93"/>
    <col min="3584" max="3584" width="38.5" style="93" customWidth="1"/>
    <col min="3585" max="3589" width="6.625" style="93" customWidth="1"/>
    <col min="3590" max="3590" width="29" style="93" customWidth="1"/>
    <col min="3591" max="3595" width="6.625" style="93" customWidth="1"/>
    <col min="3596" max="3839" width="9" style="93"/>
    <col min="3840" max="3840" width="38.5" style="93" customWidth="1"/>
    <col min="3841" max="3845" width="6.625" style="93" customWidth="1"/>
    <col min="3846" max="3846" width="29" style="93" customWidth="1"/>
    <col min="3847" max="3851" width="6.625" style="93" customWidth="1"/>
    <col min="3852" max="4095" width="9" style="93"/>
    <col min="4096" max="4096" width="38.5" style="93" customWidth="1"/>
    <col min="4097" max="4101" width="6.625" style="93" customWidth="1"/>
    <col min="4102" max="4102" width="29" style="93" customWidth="1"/>
    <col min="4103" max="4107" width="6.625" style="93" customWidth="1"/>
    <col min="4108" max="4351" width="9" style="93"/>
    <col min="4352" max="4352" width="38.5" style="93" customWidth="1"/>
    <col min="4353" max="4357" width="6.625" style="93" customWidth="1"/>
    <col min="4358" max="4358" width="29" style="93" customWidth="1"/>
    <col min="4359" max="4363" width="6.625" style="93" customWidth="1"/>
    <col min="4364" max="4607" width="9" style="93"/>
    <col min="4608" max="4608" width="38.5" style="93" customWidth="1"/>
    <col min="4609" max="4613" width="6.625" style="93" customWidth="1"/>
    <col min="4614" max="4614" width="29" style="93" customWidth="1"/>
    <col min="4615" max="4619" width="6.625" style="93" customWidth="1"/>
    <col min="4620" max="4863" width="9" style="93"/>
    <col min="4864" max="4864" width="38.5" style="93" customWidth="1"/>
    <col min="4865" max="4869" width="6.625" style="93" customWidth="1"/>
    <col min="4870" max="4870" width="29" style="93" customWidth="1"/>
    <col min="4871" max="4875" width="6.625" style="93" customWidth="1"/>
    <col min="4876" max="5119" width="9" style="93"/>
    <col min="5120" max="5120" width="38.5" style="93" customWidth="1"/>
    <col min="5121" max="5125" width="6.625" style="93" customWidth="1"/>
    <col min="5126" max="5126" width="29" style="93" customWidth="1"/>
    <col min="5127" max="5131" width="6.625" style="93" customWidth="1"/>
    <col min="5132" max="5375" width="9" style="93"/>
    <col min="5376" max="5376" width="38.5" style="93" customWidth="1"/>
    <col min="5377" max="5381" width="6.625" style="93" customWidth="1"/>
    <col min="5382" max="5382" width="29" style="93" customWidth="1"/>
    <col min="5383" max="5387" width="6.625" style="93" customWidth="1"/>
    <col min="5388" max="5631" width="9" style="93"/>
    <col min="5632" max="5632" width="38.5" style="93" customWidth="1"/>
    <col min="5633" max="5637" width="6.625" style="93" customWidth="1"/>
    <col min="5638" max="5638" width="29" style="93" customWidth="1"/>
    <col min="5639" max="5643" width="6.625" style="93" customWidth="1"/>
    <col min="5644" max="5887" width="9" style="93"/>
    <col min="5888" max="5888" width="38.5" style="93" customWidth="1"/>
    <col min="5889" max="5893" width="6.625" style="93" customWidth="1"/>
    <col min="5894" max="5894" width="29" style="93" customWidth="1"/>
    <col min="5895" max="5899" width="6.625" style="93" customWidth="1"/>
    <col min="5900" max="6143" width="9" style="93"/>
    <col min="6144" max="6144" width="38.5" style="93" customWidth="1"/>
    <col min="6145" max="6149" width="6.625" style="93" customWidth="1"/>
    <col min="6150" max="6150" width="29" style="93" customWidth="1"/>
    <col min="6151" max="6155" width="6.625" style="93" customWidth="1"/>
    <col min="6156" max="6399" width="9" style="93"/>
    <col min="6400" max="6400" width="38.5" style="93" customWidth="1"/>
    <col min="6401" max="6405" width="6.625" style="93" customWidth="1"/>
    <col min="6406" max="6406" width="29" style="93" customWidth="1"/>
    <col min="6407" max="6411" width="6.625" style="93" customWidth="1"/>
    <col min="6412" max="6655" width="9" style="93"/>
    <col min="6656" max="6656" width="38.5" style="93" customWidth="1"/>
    <col min="6657" max="6661" width="6.625" style="93" customWidth="1"/>
    <col min="6662" max="6662" width="29" style="93" customWidth="1"/>
    <col min="6663" max="6667" width="6.625" style="93" customWidth="1"/>
    <col min="6668" max="6911" width="9" style="93"/>
    <col min="6912" max="6912" width="38.5" style="93" customWidth="1"/>
    <col min="6913" max="6917" width="6.625" style="93" customWidth="1"/>
    <col min="6918" max="6918" width="29" style="93" customWidth="1"/>
    <col min="6919" max="6923" width="6.625" style="93" customWidth="1"/>
    <col min="6924" max="7167" width="9" style="93"/>
    <col min="7168" max="7168" width="38.5" style="93" customWidth="1"/>
    <col min="7169" max="7173" width="6.625" style="93" customWidth="1"/>
    <col min="7174" max="7174" width="29" style="93" customWidth="1"/>
    <col min="7175" max="7179" width="6.625" style="93" customWidth="1"/>
    <col min="7180" max="7423" width="9" style="93"/>
    <col min="7424" max="7424" width="38.5" style="93" customWidth="1"/>
    <col min="7425" max="7429" width="6.625" style="93" customWidth="1"/>
    <col min="7430" max="7430" width="29" style="93" customWidth="1"/>
    <col min="7431" max="7435" width="6.625" style="93" customWidth="1"/>
    <col min="7436" max="7679" width="9" style="93"/>
    <col min="7680" max="7680" width="38.5" style="93" customWidth="1"/>
    <col min="7681" max="7685" width="6.625" style="93" customWidth="1"/>
    <col min="7686" max="7686" width="29" style="93" customWidth="1"/>
    <col min="7687" max="7691" width="6.625" style="93" customWidth="1"/>
    <col min="7692" max="7935" width="9" style="93"/>
    <col min="7936" max="7936" width="38.5" style="93" customWidth="1"/>
    <col min="7937" max="7941" width="6.625" style="93" customWidth="1"/>
    <col min="7942" max="7942" width="29" style="93" customWidth="1"/>
    <col min="7943" max="7947" width="6.625" style="93" customWidth="1"/>
    <col min="7948" max="8191" width="9" style="93"/>
    <col min="8192" max="8192" width="38.5" style="93" customWidth="1"/>
    <col min="8193" max="8197" width="6.625" style="93" customWidth="1"/>
    <col min="8198" max="8198" width="29" style="93" customWidth="1"/>
    <col min="8199" max="8203" width="6.625" style="93" customWidth="1"/>
    <col min="8204" max="8447" width="9" style="93"/>
    <col min="8448" max="8448" width="38.5" style="93" customWidth="1"/>
    <col min="8449" max="8453" width="6.625" style="93" customWidth="1"/>
    <col min="8454" max="8454" width="29" style="93" customWidth="1"/>
    <col min="8455" max="8459" width="6.625" style="93" customWidth="1"/>
    <col min="8460" max="8703" width="9" style="93"/>
    <col min="8704" max="8704" width="38.5" style="93" customWidth="1"/>
    <col min="8705" max="8709" width="6.625" style="93" customWidth="1"/>
    <col min="8710" max="8710" width="29" style="93" customWidth="1"/>
    <col min="8711" max="8715" width="6.625" style="93" customWidth="1"/>
    <col min="8716" max="8959" width="9" style="93"/>
    <col min="8960" max="8960" width="38.5" style="93" customWidth="1"/>
    <col min="8961" max="8965" width="6.625" style="93" customWidth="1"/>
    <col min="8966" max="8966" width="29" style="93" customWidth="1"/>
    <col min="8967" max="8971" width="6.625" style="93" customWidth="1"/>
    <col min="8972" max="9215" width="9" style="93"/>
    <col min="9216" max="9216" width="38.5" style="93" customWidth="1"/>
    <col min="9217" max="9221" width="6.625" style="93" customWidth="1"/>
    <col min="9222" max="9222" width="29" style="93" customWidth="1"/>
    <col min="9223" max="9227" width="6.625" style="93" customWidth="1"/>
    <col min="9228" max="9471" width="9" style="93"/>
    <col min="9472" max="9472" width="38.5" style="93" customWidth="1"/>
    <col min="9473" max="9477" width="6.625" style="93" customWidth="1"/>
    <col min="9478" max="9478" width="29" style="93" customWidth="1"/>
    <col min="9479" max="9483" width="6.625" style="93" customWidth="1"/>
    <col min="9484" max="9727" width="9" style="93"/>
    <col min="9728" max="9728" width="38.5" style="93" customWidth="1"/>
    <col min="9729" max="9733" width="6.625" style="93" customWidth="1"/>
    <col min="9734" max="9734" width="29" style="93" customWidth="1"/>
    <col min="9735" max="9739" width="6.625" style="93" customWidth="1"/>
    <col min="9740" max="9983" width="9" style="93"/>
    <col min="9984" max="9984" width="38.5" style="93" customWidth="1"/>
    <col min="9985" max="9989" width="6.625" style="93" customWidth="1"/>
    <col min="9990" max="9990" width="29" style="93" customWidth="1"/>
    <col min="9991" max="9995" width="6.625" style="93" customWidth="1"/>
    <col min="9996" max="10239" width="9" style="93"/>
    <col min="10240" max="10240" width="38.5" style="93" customWidth="1"/>
    <col min="10241" max="10245" width="6.625" style="93" customWidth="1"/>
    <col min="10246" max="10246" width="29" style="93" customWidth="1"/>
    <col min="10247" max="10251" width="6.625" style="93" customWidth="1"/>
    <col min="10252" max="10495" width="9" style="93"/>
    <col min="10496" max="10496" width="38.5" style="93" customWidth="1"/>
    <col min="10497" max="10501" width="6.625" style="93" customWidth="1"/>
    <col min="10502" max="10502" width="29" style="93" customWidth="1"/>
    <col min="10503" max="10507" width="6.625" style="93" customWidth="1"/>
    <col min="10508" max="10751" width="9" style="93"/>
    <col min="10752" max="10752" width="38.5" style="93" customWidth="1"/>
    <col min="10753" max="10757" width="6.625" style="93" customWidth="1"/>
    <col min="10758" max="10758" width="29" style="93" customWidth="1"/>
    <col min="10759" max="10763" width="6.625" style="93" customWidth="1"/>
    <col min="10764" max="11007" width="9" style="93"/>
    <col min="11008" max="11008" width="38.5" style="93" customWidth="1"/>
    <col min="11009" max="11013" width="6.625" style="93" customWidth="1"/>
    <col min="11014" max="11014" width="29" style="93" customWidth="1"/>
    <col min="11015" max="11019" width="6.625" style="93" customWidth="1"/>
    <col min="11020" max="11263" width="9" style="93"/>
    <col min="11264" max="11264" width="38.5" style="93" customWidth="1"/>
    <col min="11265" max="11269" width="6.625" style="93" customWidth="1"/>
    <col min="11270" max="11270" width="29" style="93" customWidth="1"/>
    <col min="11271" max="11275" width="6.625" style="93" customWidth="1"/>
    <col min="11276" max="11519" width="9" style="93"/>
    <col min="11520" max="11520" width="38.5" style="93" customWidth="1"/>
    <col min="11521" max="11525" width="6.625" style="93" customWidth="1"/>
    <col min="11526" max="11526" width="29" style="93" customWidth="1"/>
    <col min="11527" max="11531" width="6.625" style="93" customWidth="1"/>
    <col min="11532" max="11775" width="9" style="93"/>
    <col min="11776" max="11776" width="38.5" style="93" customWidth="1"/>
    <col min="11777" max="11781" width="6.625" style="93" customWidth="1"/>
    <col min="11782" max="11782" width="29" style="93" customWidth="1"/>
    <col min="11783" max="11787" width="6.625" style="93" customWidth="1"/>
    <col min="11788" max="12031" width="9" style="93"/>
    <col min="12032" max="12032" width="38.5" style="93" customWidth="1"/>
    <col min="12033" max="12037" width="6.625" style="93" customWidth="1"/>
    <col min="12038" max="12038" width="29" style="93" customWidth="1"/>
    <col min="12039" max="12043" width="6.625" style="93" customWidth="1"/>
    <col min="12044" max="12287" width="9" style="93"/>
    <col min="12288" max="12288" width="38.5" style="93" customWidth="1"/>
    <col min="12289" max="12293" width="6.625" style="93" customWidth="1"/>
    <col min="12294" max="12294" width="29" style="93" customWidth="1"/>
    <col min="12295" max="12299" width="6.625" style="93" customWidth="1"/>
    <col min="12300" max="12543" width="9" style="93"/>
    <col min="12544" max="12544" width="38.5" style="93" customWidth="1"/>
    <col min="12545" max="12549" width="6.625" style="93" customWidth="1"/>
    <col min="12550" max="12550" width="29" style="93" customWidth="1"/>
    <col min="12551" max="12555" width="6.625" style="93" customWidth="1"/>
    <col min="12556" max="12799" width="9" style="93"/>
    <col min="12800" max="12800" width="38.5" style="93" customWidth="1"/>
    <col min="12801" max="12805" width="6.625" style="93" customWidth="1"/>
    <col min="12806" max="12806" width="29" style="93" customWidth="1"/>
    <col min="12807" max="12811" width="6.625" style="93" customWidth="1"/>
    <col min="12812" max="13055" width="9" style="93"/>
    <col min="13056" max="13056" width="38.5" style="93" customWidth="1"/>
    <col min="13057" max="13061" width="6.625" style="93" customWidth="1"/>
    <col min="13062" max="13062" width="29" style="93" customWidth="1"/>
    <col min="13063" max="13067" width="6.625" style="93" customWidth="1"/>
    <col min="13068" max="13311" width="9" style="93"/>
    <col min="13312" max="13312" width="38.5" style="93" customWidth="1"/>
    <col min="13313" max="13317" width="6.625" style="93" customWidth="1"/>
    <col min="13318" max="13318" width="29" style="93" customWidth="1"/>
    <col min="13319" max="13323" width="6.625" style="93" customWidth="1"/>
    <col min="13324" max="13567" width="9" style="93"/>
    <col min="13568" max="13568" width="38.5" style="93" customWidth="1"/>
    <col min="13569" max="13573" width="6.625" style="93" customWidth="1"/>
    <col min="13574" max="13574" width="29" style="93" customWidth="1"/>
    <col min="13575" max="13579" width="6.625" style="93" customWidth="1"/>
    <col min="13580" max="13823" width="9" style="93"/>
    <col min="13824" max="13824" width="38.5" style="93" customWidth="1"/>
    <col min="13825" max="13829" width="6.625" style="93" customWidth="1"/>
    <col min="13830" max="13830" width="29" style="93" customWidth="1"/>
    <col min="13831" max="13835" width="6.625" style="93" customWidth="1"/>
    <col min="13836" max="14079" width="9" style="93"/>
    <col min="14080" max="14080" width="38.5" style="93" customWidth="1"/>
    <col min="14081" max="14085" width="6.625" style="93" customWidth="1"/>
    <col min="14086" max="14086" width="29" style="93" customWidth="1"/>
    <col min="14087" max="14091" width="6.625" style="93" customWidth="1"/>
    <col min="14092" max="14335" width="9" style="93"/>
    <col min="14336" max="14336" width="38.5" style="93" customWidth="1"/>
    <col min="14337" max="14341" width="6.625" style="93" customWidth="1"/>
    <col min="14342" max="14342" width="29" style="93" customWidth="1"/>
    <col min="14343" max="14347" width="6.625" style="93" customWidth="1"/>
    <col min="14348" max="14591" width="9" style="93"/>
    <col min="14592" max="14592" width="38.5" style="93" customWidth="1"/>
    <col min="14593" max="14597" width="6.625" style="93" customWidth="1"/>
    <col min="14598" max="14598" width="29" style="93" customWidth="1"/>
    <col min="14599" max="14603" width="6.625" style="93" customWidth="1"/>
    <col min="14604" max="14847" width="9" style="93"/>
    <col min="14848" max="14848" width="38.5" style="93" customWidth="1"/>
    <col min="14849" max="14853" width="6.625" style="93" customWidth="1"/>
    <col min="14854" max="14854" width="29" style="93" customWidth="1"/>
    <col min="14855" max="14859" width="6.625" style="93" customWidth="1"/>
    <col min="14860" max="15103" width="9" style="93"/>
    <col min="15104" max="15104" width="38.5" style="93" customWidth="1"/>
    <col min="15105" max="15109" width="6.625" style="93" customWidth="1"/>
    <col min="15110" max="15110" width="29" style="93" customWidth="1"/>
    <col min="15111" max="15115" width="6.625" style="93" customWidth="1"/>
    <col min="15116" max="15359" width="9" style="93"/>
    <col min="15360" max="15360" width="38.5" style="93" customWidth="1"/>
    <col min="15361" max="15365" width="6.625" style="93" customWidth="1"/>
    <col min="15366" max="15366" width="29" style="93" customWidth="1"/>
    <col min="15367" max="15371" width="6.625" style="93" customWidth="1"/>
    <col min="15372" max="15615" width="9" style="93"/>
    <col min="15616" max="15616" width="38.5" style="93" customWidth="1"/>
    <col min="15617" max="15621" width="6.625" style="93" customWidth="1"/>
    <col min="15622" max="15622" width="29" style="93" customWidth="1"/>
    <col min="15623" max="15627" width="6.625" style="93" customWidth="1"/>
    <col min="15628" max="15871" width="9" style="93"/>
    <col min="15872" max="15872" width="38.5" style="93" customWidth="1"/>
    <col min="15873" max="15877" width="6.625" style="93" customWidth="1"/>
    <col min="15878" max="15878" width="29" style="93" customWidth="1"/>
    <col min="15879" max="15883" width="6.625" style="93" customWidth="1"/>
    <col min="15884" max="16127" width="9" style="93"/>
    <col min="16128" max="16128" width="38.5" style="93" customWidth="1"/>
    <col min="16129" max="16133" width="6.625" style="93" customWidth="1"/>
    <col min="16134" max="16134" width="29" style="93" customWidth="1"/>
    <col min="16135" max="16139" width="6.625" style="93" customWidth="1"/>
    <col min="16140" max="16384" width="9" style="93"/>
  </cols>
  <sheetData>
    <row r="1" spans="1:12">
      <c r="A1" s="93" t="s">
        <v>1845</v>
      </c>
    </row>
    <row r="2" spans="1:12" ht="25.5">
      <c r="A2" s="202" t="s">
        <v>1868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</row>
    <row r="3" spans="1:12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</row>
    <row r="4" spans="1:12" ht="21.75" customHeight="1">
      <c r="A4" s="193" t="s">
        <v>132</v>
      </c>
      <c r="B4" s="193"/>
      <c r="C4" s="193"/>
      <c r="D4" s="193"/>
      <c r="E4" s="193"/>
      <c r="F4" s="193"/>
      <c r="G4" s="204" t="s">
        <v>54</v>
      </c>
      <c r="H4" s="204"/>
      <c r="I4" s="204"/>
      <c r="J4" s="204"/>
      <c r="K4" s="204"/>
      <c r="L4" s="204"/>
    </row>
    <row r="5" spans="1:12" ht="49.5" customHeight="1">
      <c r="A5" s="204" t="s">
        <v>175</v>
      </c>
      <c r="B5" s="204" t="s">
        <v>242</v>
      </c>
      <c r="C5" s="204" t="s">
        <v>176</v>
      </c>
      <c r="D5" s="204" t="s">
        <v>177</v>
      </c>
      <c r="E5" s="193" t="s">
        <v>26</v>
      </c>
      <c r="F5" s="193"/>
      <c r="G5" s="204" t="s">
        <v>175</v>
      </c>
      <c r="H5" s="204" t="s">
        <v>28</v>
      </c>
      <c r="I5" s="204" t="s">
        <v>176</v>
      </c>
      <c r="J5" s="204" t="s">
        <v>177</v>
      </c>
      <c r="K5" s="193" t="s">
        <v>26</v>
      </c>
      <c r="L5" s="193"/>
    </row>
    <row r="6" spans="1:12" ht="54.75" customHeight="1">
      <c r="A6" s="204"/>
      <c r="B6" s="204"/>
      <c r="C6" s="204"/>
      <c r="D6" s="204"/>
      <c r="E6" s="7" t="s">
        <v>25</v>
      </c>
      <c r="F6" s="7" t="s">
        <v>27</v>
      </c>
      <c r="G6" s="204"/>
      <c r="H6" s="204"/>
      <c r="I6" s="204"/>
      <c r="J6" s="204"/>
      <c r="K6" s="7" t="s">
        <v>25</v>
      </c>
      <c r="L6" s="7" t="s">
        <v>27</v>
      </c>
    </row>
    <row r="7" spans="1:12" ht="15.95" customHeight="1">
      <c r="A7" s="135" t="s">
        <v>178</v>
      </c>
      <c r="B7" s="94"/>
      <c r="C7" s="95"/>
      <c r="D7" s="95"/>
      <c r="E7" s="95"/>
      <c r="F7" s="95"/>
      <c r="G7" s="135" t="s">
        <v>33</v>
      </c>
      <c r="H7" s="94"/>
      <c r="I7" s="95"/>
      <c r="J7" s="95"/>
      <c r="K7" s="95"/>
      <c r="L7" s="95"/>
    </row>
    <row r="8" spans="1:12" ht="15.95" customHeight="1">
      <c r="A8" s="135" t="s">
        <v>179</v>
      </c>
      <c r="B8" s="94"/>
      <c r="C8" s="95"/>
      <c r="D8" s="95"/>
      <c r="E8" s="95"/>
      <c r="F8" s="95"/>
      <c r="G8" s="135" t="s">
        <v>180</v>
      </c>
      <c r="H8" s="94"/>
      <c r="I8" s="95"/>
      <c r="J8" s="95"/>
      <c r="K8" s="95"/>
      <c r="L8" s="95"/>
    </row>
    <row r="9" spans="1:12" ht="15.95" customHeight="1">
      <c r="A9" s="135" t="s">
        <v>181</v>
      </c>
      <c r="B9" s="94"/>
      <c r="C9" s="95"/>
      <c r="D9" s="95"/>
      <c r="E9" s="95"/>
      <c r="F9" s="95"/>
      <c r="G9" s="135" t="s">
        <v>182</v>
      </c>
      <c r="H9" s="94"/>
      <c r="I9" s="95"/>
      <c r="J9" s="95"/>
      <c r="K9" s="95"/>
      <c r="L9" s="95"/>
    </row>
    <row r="10" spans="1:12" ht="15.95" customHeight="1">
      <c r="A10" s="135" t="s">
        <v>183</v>
      </c>
      <c r="B10" s="94"/>
      <c r="C10" s="95"/>
      <c r="D10" s="95"/>
      <c r="E10" s="95"/>
      <c r="F10" s="95"/>
      <c r="G10" s="135" t="s">
        <v>184</v>
      </c>
      <c r="H10" s="94"/>
      <c r="I10" s="95"/>
      <c r="J10" s="95"/>
      <c r="K10" s="95"/>
      <c r="L10" s="95"/>
    </row>
    <row r="11" spans="1:12" ht="15.95" customHeight="1">
      <c r="A11" s="135" t="s">
        <v>1859</v>
      </c>
      <c r="B11" s="94"/>
      <c r="C11" s="95"/>
      <c r="D11" s="95"/>
      <c r="E11" s="95"/>
      <c r="F11" s="95"/>
      <c r="G11" s="135" t="s">
        <v>185</v>
      </c>
      <c r="H11" s="94"/>
      <c r="I11" s="95"/>
      <c r="J11" s="95"/>
      <c r="K11" s="95"/>
      <c r="L11" s="95"/>
    </row>
    <row r="12" spans="1:12" ht="15.95" customHeight="1">
      <c r="A12" s="135" t="s">
        <v>186</v>
      </c>
      <c r="B12" s="94"/>
      <c r="C12" s="95"/>
      <c r="D12" s="95"/>
      <c r="E12" s="95"/>
      <c r="F12" s="95"/>
      <c r="G12" s="135" t="s">
        <v>187</v>
      </c>
      <c r="H12" s="94"/>
      <c r="I12" s="95"/>
      <c r="J12" s="95"/>
      <c r="K12" s="95"/>
      <c r="L12" s="95"/>
    </row>
    <row r="13" spans="1:12" ht="15.95" customHeight="1">
      <c r="A13" s="135" t="s">
        <v>188</v>
      </c>
      <c r="B13" s="94"/>
      <c r="C13" s="95"/>
      <c r="D13" s="95"/>
      <c r="E13" s="95"/>
      <c r="F13" s="95"/>
      <c r="G13" s="135" t="s">
        <v>189</v>
      </c>
      <c r="H13" s="94"/>
      <c r="I13" s="95"/>
      <c r="J13" s="95"/>
      <c r="K13" s="95"/>
      <c r="L13" s="95"/>
    </row>
    <row r="14" spans="1:12" ht="15.95" customHeight="1">
      <c r="A14" s="135" t="s">
        <v>190</v>
      </c>
      <c r="B14" s="94"/>
      <c r="C14" s="95"/>
      <c r="D14" s="95"/>
      <c r="E14" s="95"/>
      <c r="F14" s="95"/>
      <c r="G14" s="135" t="s">
        <v>191</v>
      </c>
      <c r="H14" s="94"/>
      <c r="I14" s="95"/>
      <c r="J14" s="95"/>
      <c r="K14" s="95"/>
      <c r="L14" s="95"/>
    </row>
    <row r="15" spans="1:12" ht="15.95" customHeight="1">
      <c r="A15" s="135" t="s">
        <v>192</v>
      </c>
      <c r="B15" s="94"/>
      <c r="C15" s="95"/>
      <c r="D15" s="95"/>
      <c r="E15" s="95"/>
      <c r="F15" s="95"/>
      <c r="G15" s="135" t="s">
        <v>193</v>
      </c>
      <c r="H15" s="94"/>
      <c r="I15" s="95"/>
      <c r="J15" s="95"/>
      <c r="K15" s="95"/>
      <c r="L15" s="95"/>
    </row>
    <row r="16" spans="1:12" ht="15.95" customHeight="1">
      <c r="A16" s="135" t="s">
        <v>194</v>
      </c>
      <c r="B16" s="94"/>
      <c r="C16" s="95"/>
      <c r="D16" s="95"/>
      <c r="E16" s="95"/>
      <c r="F16" s="95"/>
      <c r="G16" s="135" t="s">
        <v>195</v>
      </c>
      <c r="H16" s="94"/>
      <c r="I16" s="95"/>
      <c r="J16" s="95"/>
      <c r="K16" s="95"/>
      <c r="L16" s="95"/>
    </row>
    <row r="17" spans="1:12" ht="15.95" customHeight="1">
      <c r="A17" s="135" t="s">
        <v>196</v>
      </c>
      <c r="B17" s="94"/>
      <c r="C17" s="95"/>
      <c r="D17" s="95"/>
      <c r="E17" s="95"/>
      <c r="F17" s="95"/>
      <c r="G17" s="135" t="s">
        <v>197</v>
      </c>
      <c r="H17" s="94"/>
      <c r="I17" s="95"/>
      <c r="J17" s="95"/>
      <c r="K17" s="95"/>
      <c r="L17" s="95"/>
    </row>
    <row r="18" spans="1:12" ht="15.95" customHeight="1">
      <c r="A18" s="135" t="s">
        <v>198</v>
      </c>
      <c r="B18" s="94"/>
      <c r="C18" s="95"/>
      <c r="D18" s="95"/>
      <c r="E18" s="95"/>
      <c r="F18" s="95"/>
      <c r="G18" s="135" t="s">
        <v>34</v>
      </c>
      <c r="H18" s="94"/>
      <c r="I18" s="95"/>
      <c r="J18" s="95"/>
      <c r="K18" s="95"/>
      <c r="L18" s="95"/>
    </row>
    <row r="19" spans="1:12" ht="15.95" customHeight="1">
      <c r="A19" s="135" t="s">
        <v>199</v>
      </c>
      <c r="B19" s="94"/>
      <c r="C19" s="95"/>
      <c r="D19" s="95"/>
      <c r="E19" s="95"/>
      <c r="F19" s="95"/>
      <c r="G19" s="135" t="s">
        <v>180</v>
      </c>
      <c r="H19" s="94"/>
      <c r="I19" s="95"/>
      <c r="J19" s="95"/>
      <c r="K19" s="95"/>
      <c r="L19" s="95"/>
    </row>
    <row r="20" spans="1:12" ht="15.95" customHeight="1">
      <c r="A20" s="135" t="s">
        <v>200</v>
      </c>
      <c r="B20" s="94"/>
      <c r="C20" s="95"/>
      <c r="D20" s="95"/>
      <c r="E20" s="95"/>
      <c r="F20" s="95"/>
      <c r="G20" s="135" t="s">
        <v>182</v>
      </c>
      <c r="H20" s="94"/>
      <c r="I20" s="95"/>
      <c r="J20" s="95"/>
      <c r="K20" s="95"/>
      <c r="L20" s="95"/>
    </row>
    <row r="21" spans="1:12" ht="15.95" customHeight="1">
      <c r="A21" s="135" t="s">
        <v>201</v>
      </c>
      <c r="B21" s="94"/>
      <c r="C21" s="95"/>
      <c r="D21" s="95"/>
      <c r="E21" s="95"/>
      <c r="F21" s="95"/>
      <c r="G21" s="135" t="s">
        <v>184</v>
      </c>
      <c r="H21" s="94"/>
      <c r="I21" s="95"/>
      <c r="J21" s="95"/>
      <c r="K21" s="95"/>
      <c r="L21" s="95"/>
    </row>
    <row r="22" spans="1:12" ht="15.95" customHeight="1">
      <c r="A22" s="135" t="s">
        <v>202</v>
      </c>
      <c r="B22" s="94"/>
      <c r="C22" s="95"/>
      <c r="D22" s="95"/>
      <c r="E22" s="95"/>
      <c r="F22" s="95"/>
      <c r="G22" s="135" t="s">
        <v>185</v>
      </c>
      <c r="H22" s="94"/>
      <c r="I22" s="95"/>
      <c r="J22" s="95"/>
      <c r="K22" s="95"/>
      <c r="L22" s="95"/>
    </row>
    <row r="23" spans="1:12" ht="15.95" customHeight="1">
      <c r="A23" s="135" t="s">
        <v>203</v>
      </c>
      <c r="B23" s="94"/>
      <c r="C23" s="95"/>
      <c r="D23" s="95"/>
      <c r="E23" s="95"/>
      <c r="F23" s="95"/>
      <c r="G23" s="135" t="s">
        <v>187</v>
      </c>
      <c r="H23" s="94"/>
      <c r="I23" s="95"/>
      <c r="J23" s="95"/>
      <c r="K23" s="95"/>
      <c r="L23" s="95"/>
    </row>
    <row r="24" spans="1:12" ht="15.95" customHeight="1">
      <c r="A24" s="135" t="s">
        <v>204</v>
      </c>
      <c r="B24" s="94"/>
      <c r="C24" s="95"/>
      <c r="D24" s="95"/>
      <c r="E24" s="95"/>
      <c r="F24" s="95"/>
      <c r="G24" s="135" t="s">
        <v>189</v>
      </c>
      <c r="H24" s="94"/>
      <c r="I24" s="95"/>
      <c r="J24" s="95"/>
      <c r="K24" s="95"/>
      <c r="L24" s="95"/>
    </row>
    <row r="25" spans="1:12" ht="15.95" customHeight="1">
      <c r="A25" s="135" t="s">
        <v>205</v>
      </c>
      <c r="B25" s="94"/>
      <c r="C25" s="95"/>
      <c r="D25" s="95"/>
      <c r="E25" s="95"/>
      <c r="F25" s="95"/>
      <c r="G25" s="135" t="s">
        <v>191</v>
      </c>
      <c r="H25" s="94"/>
      <c r="I25" s="95"/>
      <c r="J25" s="95"/>
      <c r="K25" s="95"/>
      <c r="L25" s="95"/>
    </row>
    <row r="26" spans="1:12" ht="15.95" customHeight="1">
      <c r="A26" s="135" t="s">
        <v>206</v>
      </c>
      <c r="B26" s="94"/>
      <c r="C26" s="95"/>
      <c r="D26" s="95"/>
      <c r="E26" s="95"/>
      <c r="F26" s="95"/>
      <c r="G26" s="135" t="s">
        <v>193</v>
      </c>
      <c r="H26" s="94"/>
      <c r="I26" s="95"/>
      <c r="J26" s="95"/>
      <c r="K26" s="95"/>
      <c r="L26" s="95"/>
    </row>
    <row r="27" spans="1:12" ht="15.95" customHeight="1">
      <c r="A27" s="135" t="s">
        <v>207</v>
      </c>
      <c r="B27" s="94"/>
      <c r="C27" s="95"/>
      <c r="D27" s="95"/>
      <c r="E27" s="95"/>
      <c r="F27" s="95"/>
      <c r="G27" s="135" t="s">
        <v>195</v>
      </c>
      <c r="H27" s="94"/>
      <c r="I27" s="95"/>
      <c r="J27" s="95"/>
      <c r="K27" s="95"/>
      <c r="L27" s="95"/>
    </row>
    <row r="28" spans="1:12" ht="15.95" customHeight="1">
      <c r="A28" s="135" t="s">
        <v>208</v>
      </c>
      <c r="B28" s="94"/>
      <c r="C28" s="95"/>
      <c r="D28" s="95"/>
      <c r="E28" s="95"/>
      <c r="F28" s="95"/>
      <c r="G28" s="135" t="s">
        <v>197</v>
      </c>
      <c r="H28" s="94"/>
      <c r="I28" s="95"/>
      <c r="J28" s="95"/>
      <c r="K28" s="95"/>
      <c r="L28" s="95"/>
    </row>
    <row r="29" spans="1:12" ht="15.95" customHeight="1">
      <c r="A29" s="135" t="s">
        <v>209</v>
      </c>
      <c r="B29" s="94"/>
      <c r="C29" s="95"/>
      <c r="D29" s="95"/>
      <c r="E29" s="95"/>
      <c r="F29" s="95"/>
      <c r="G29" s="135" t="s">
        <v>35</v>
      </c>
      <c r="H29" s="94"/>
      <c r="I29" s="95"/>
      <c r="J29" s="95"/>
      <c r="K29" s="95"/>
      <c r="L29" s="95"/>
    </row>
    <row r="30" spans="1:12" ht="15.95" customHeight="1">
      <c r="A30" s="135" t="s">
        <v>210</v>
      </c>
      <c r="B30" s="94"/>
      <c r="C30" s="95"/>
      <c r="D30" s="95"/>
      <c r="E30" s="95"/>
      <c r="F30" s="95"/>
      <c r="G30" s="135" t="s">
        <v>180</v>
      </c>
      <c r="H30" s="94"/>
      <c r="I30" s="95"/>
      <c r="J30" s="95"/>
      <c r="K30" s="95"/>
      <c r="L30" s="95"/>
    </row>
    <row r="31" spans="1:12" ht="15.95" customHeight="1">
      <c r="A31" s="135" t="s">
        <v>211</v>
      </c>
      <c r="B31" s="94"/>
      <c r="C31" s="95"/>
      <c r="D31" s="95"/>
      <c r="E31" s="95"/>
      <c r="F31" s="95"/>
      <c r="G31" s="135" t="s">
        <v>182</v>
      </c>
      <c r="H31" s="94"/>
      <c r="I31" s="95"/>
      <c r="J31" s="95"/>
      <c r="K31" s="95"/>
      <c r="L31" s="95"/>
    </row>
    <row r="32" spans="1:12" ht="15.95" customHeight="1">
      <c r="A32" s="135" t="s">
        <v>212</v>
      </c>
      <c r="B32" s="94"/>
      <c r="C32" s="95"/>
      <c r="D32" s="95"/>
      <c r="E32" s="95"/>
      <c r="F32" s="95"/>
      <c r="G32" s="135" t="s">
        <v>184</v>
      </c>
      <c r="H32" s="94"/>
      <c r="I32" s="95"/>
      <c r="J32" s="95"/>
      <c r="K32" s="95"/>
      <c r="L32" s="95"/>
    </row>
    <row r="33" spans="1:12" ht="15.95" customHeight="1">
      <c r="A33" s="135" t="s">
        <v>213</v>
      </c>
      <c r="B33" s="94"/>
      <c r="C33" s="95"/>
      <c r="D33" s="95"/>
      <c r="E33" s="95"/>
      <c r="F33" s="95"/>
      <c r="G33" s="135" t="s">
        <v>185</v>
      </c>
      <c r="H33" s="94"/>
      <c r="I33" s="95"/>
      <c r="J33" s="95"/>
      <c r="K33" s="95"/>
      <c r="L33" s="95"/>
    </row>
    <row r="34" spans="1:12" ht="15.95" customHeight="1">
      <c r="A34" s="135" t="s">
        <v>214</v>
      </c>
      <c r="B34" s="94"/>
      <c r="C34" s="95"/>
      <c r="D34" s="95"/>
      <c r="E34" s="95"/>
      <c r="F34" s="95"/>
      <c r="G34" s="135" t="s">
        <v>187</v>
      </c>
      <c r="H34" s="94"/>
      <c r="I34" s="95"/>
      <c r="J34" s="95"/>
      <c r="K34" s="95"/>
      <c r="L34" s="95"/>
    </row>
    <row r="35" spans="1:12" ht="15.95" customHeight="1">
      <c r="A35" s="135" t="s">
        <v>215</v>
      </c>
      <c r="B35" s="94"/>
      <c r="C35" s="95"/>
      <c r="D35" s="95"/>
      <c r="E35" s="95"/>
      <c r="F35" s="95"/>
      <c r="G35" s="135" t="s">
        <v>189</v>
      </c>
      <c r="H35" s="94"/>
      <c r="I35" s="95"/>
      <c r="J35" s="95"/>
      <c r="K35" s="95"/>
      <c r="L35" s="95"/>
    </row>
    <row r="36" spans="1:12" ht="15.95" customHeight="1">
      <c r="A36" s="135" t="s">
        <v>216</v>
      </c>
      <c r="B36" s="94"/>
      <c r="C36" s="95"/>
      <c r="D36" s="95"/>
      <c r="E36" s="95"/>
      <c r="F36" s="95"/>
      <c r="G36" s="135" t="s">
        <v>191</v>
      </c>
      <c r="H36" s="94"/>
      <c r="I36" s="95"/>
      <c r="J36" s="95"/>
      <c r="K36" s="95"/>
      <c r="L36" s="95"/>
    </row>
    <row r="37" spans="1:12" ht="15.95" customHeight="1">
      <c r="A37" s="135" t="s">
        <v>217</v>
      </c>
      <c r="B37" s="94"/>
      <c r="C37" s="95"/>
      <c r="D37" s="95"/>
      <c r="E37" s="95"/>
      <c r="F37" s="95"/>
      <c r="G37" s="135" t="s">
        <v>193</v>
      </c>
      <c r="H37" s="94"/>
      <c r="I37" s="95"/>
      <c r="J37" s="95"/>
      <c r="K37" s="95"/>
      <c r="L37" s="95"/>
    </row>
    <row r="38" spans="1:12" ht="15.95" customHeight="1">
      <c r="A38" s="135" t="s">
        <v>218</v>
      </c>
      <c r="B38" s="94"/>
      <c r="C38" s="95"/>
      <c r="D38" s="95"/>
      <c r="E38" s="95"/>
      <c r="F38" s="95"/>
      <c r="G38" s="135" t="s">
        <v>195</v>
      </c>
      <c r="H38" s="94"/>
      <c r="I38" s="95"/>
      <c r="J38" s="95"/>
      <c r="K38" s="95"/>
      <c r="L38" s="95"/>
    </row>
    <row r="39" spans="1:12" ht="15.95" customHeight="1">
      <c r="A39" s="135" t="s">
        <v>219</v>
      </c>
      <c r="B39" s="94"/>
      <c r="C39" s="95"/>
      <c r="D39" s="95"/>
      <c r="E39" s="95"/>
      <c r="F39" s="95"/>
      <c r="G39" s="135" t="s">
        <v>197</v>
      </c>
      <c r="H39" s="94"/>
      <c r="I39" s="95"/>
      <c r="J39" s="95"/>
      <c r="K39" s="95"/>
      <c r="L39" s="95"/>
    </row>
    <row r="40" spans="1:12" ht="15.95" customHeight="1">
      <c r="A40" s="135" t="s">
        <v>220</v>
      </c>
      <c r="B40" s="94"/>
      <c r="C40" s="95"/>
      <c r="D40" s="95"/>
      <c r="E40" s="95"/>
      <c r="F40" s="95"/>
      <c r="G40" s="135" t="s">
        <v>36</v>
      </c>
      <c r="H40" s="94"/>
      <c r="I40" s="95"/>
      <c r="J40" s="95"/>
      <c r="K40" s="95"/>
      <c r="L40" s="95"/>
    </row>
    <row r="41" spans="1:12" ht="15.95" customHeight="1">
      <c r="A41" s="135" t="s">
        <v>221</v>
      </c>
      <c r="B41" s="94"/>
      <c r="C41" s="95"/>
      <c r="D41" s="95"/>
      <c r="E41" s="95"/>
      <c r="F41" s="95"/>
      <c r="G41" s="135" t="s">
        <v>222</v>
      </c>
      <c r="H41" s="94"/>
      <c r="I41" s="95"/>
      <c r="J41" s="95"/>
      <c r="K41" s="95"/>
      <c r="L41" s="95"/>
    </row>
    <row r="42" spans="1:12" ht="15.95" customHeight="1">
      <c r="A42" s="135" t="s">
        <v>223</v>
      </c>
      <c r="B42" s="94"/>
      <c r="C42" s="95"/>
      <c r="D42" s="95"/>
      <c r="E42" s="95"/>
      <c r="F42" s="95"/>
      <c r="G42" s="135" t="s">
        <v>224</v>
      </c>
      <c r="H42" s="94"/>
      <c r="I42" s="95"/>
      <c r="J42" s="95"/>
      <c r="K42" s="95"/>
      <c r="L42" s="95"/>
    </row>
    <row r="43" spans="1:12" ht="15.95" customHeight="1">
      <c r="A43" s="135" t="s">
        <v>225</v>
      </c>
      <c r="B43" s="94"/>
      <c r="C43" s="95"/>
      <c r="D43" s="95"/>
      <c r="E43" s="95"/>
      <c r="F43" s="95"/>
      <c r="G43" s="135" t="s">
        <v>38</v>
      </c>
      <c r="H43" s="94"/>
      <c r="I43" s="95"/>
      <c r="J43" s="95"/>
      <c r="K43" s="95"/>
      <c r="L43" s="95"/>
    </row>
    <row r="44" spans="1:12" ht="15.95" customHeight="1">
      <c r="A44" s="135" t="s">
        <v>226</v>
      </c>
      <c r="B44" s="94"/>
      <c r="C44" s="95"/>
      <c r="D44" s="95"/>
      <c r="E44" s="95"/>
      <c r="F44" s="95"/>
      <c r="G44" s="135" t="s">
        <v>180</v>
      </c>
      <c r="H44" s="94"/>
      <c r="I44" s="95"/>
      <c r="J44" s="95"/>
      <c r="K44" s="95"/>
      <c r="L44" s="95"/>
    </row>
    <row r="45" spans="1:12" ht="15.95" customHeight="1">
      <c r="A45" s="135" t="s">
        <v>227</v>
      </c>
      <c r="B45" s="94"/>
      <c r="C45" s="95"/>
      <c r="D45" s="95"/>
      <c r="E45" s="95"/>
      <c r="F45" s="95"/>
      <c r="G45" s="135" t="s">
        <v>182</v>
      </c>
      <c r="H45" s="94"/>
      <c r="I45" s="95"/>
      <c r="J45" s="95"/>
      <c r="K45" s="95"/>
      <c r="L45" s="95"/>
    </row>
    <row r="46" spans="1:12" ht="15.95" customHeight="1">
      <c r="A46" s="135" t="s">
        <v>228</v>
      </c>
      <c r="B46" s="94"/>
      <c r="C46" s="95"/>
      <c r="D46" s="95"/>
      <c r="E46" s="95"/>
      <c r="F46" s="95"/>
      <c r="G46" s="135" t="s">
        <v>184</v>
      </c>
      <c r="H46" s="94"/>
      <c r="I46" s="95"/>
      <c r="J46" s="95"/>
      <c r="K46" s="95"/>
      <c r="L46" s="95"/>
    </row>
    <row r="47" spans="1:12" ht="15.95" customHeight="1">
      <c r="A47" s="135" t="s">
        <v>229</v>
      </c>
      <c r="B47" s="122"/>
      <c r="C47" s="123"/>
      <c r="D47" s="123"/>
      <c r="E47" s="123"/>
      <c r="F47" s="123"/>
      <c r="G47" s="137" t="s">
        <v>185</v>
      </c>
      <c r="H47" s="122"/>
      <c r="I47" s="123"/>
      <c r="J47" s="123"/>
      <c r="K47" s="123"/>
      <c r="L47" s="123"/>
    </row>
    <row r="48" spans="1:12" ht="15.95" customHeight="1">
      <c r="A48" s="135" t="s">
        <v>230</v>
      </c>
      <c r="B48" s="94"/>
      <c r="C48" s="95"/>
      <c r="D48" s="95"/>
      <c r="E48" s="95"/>
      <c r="F48" s="95"/>
      <c r="G48" s="135" t="s">
        <v>187</v>
      </c>
      <c r="H48" s="94"/>
      <c r="I48" s="95"/>
      <c r="J48" s="95"/>
      <c r="K48" s="95"/>
      <c r="L48" s="95"/>
    </row>
    <row r="49" spans="1:12" ht="15.95" customHeight="1">
      <c r="A49" s="135" t="s">
        <v>231</v>
      </c>
      <c r="B49" s="94"/>
      <c r="C49" s="95"/>
      <c r="D49" s="95"/>
      <c r="E49" s="95"/>
      <c r="F49" s="95"/>
      <c r="G49" s="135" t="s">
        <v>189</v>
      </c>
      <c r="H49" s="94"/>
      <c r="I49" s="95"/>
      <c r="J49" s="95"/>
      <c r="K49" s="95"/>
      <c r="L49" s="95"/>
    </row>
    <row r="50" spans="1:12" ht="15.95" customHeight="1">
      <c r="A50" s="136"/>
      <c r="B50" s="96"/>
      <c r="C50" s="97"/>
      <c r="D50" s="97"/>
      <c r="E50" s="98"/>
      <c r="F50" s="98"/>
      <c r="G50" s="135" t="s">
        <v>191</v>
      </c>
      <c r="H50" s="94"/>
      <c r="I50" s="95"/>
      <c r="J50" s="95"/>
      <c r="K50" s="95"/>
      <c r="L50" s="95"/>
    </row>
    <row r="51" spans="1:12" ht="15.95" customHeight="1">
      <c r="A51" s="136"/>
      <c r="B51" s="96"/>
      <c r="C51" s="97"/>
      <c r="D51" s="97"/>
      <c r="E51" s="98"/>
      <c r="F51" s="98"/>
      <c r="G51" s="135" t="s">
        <v>193</v>
      </c>
      <c r="H51" s="94"/>
      <c r="I51" s="95"/>
      <c r="J51" s="95"/>
      <c r="K51" s="95"/>
      <c r="L51" s="95"/>
    </row>
    <row r="52" spans="1:12" ht="15.95" customHeight="1">
      <c r="A52" s="136"/>
      <c r="B52" s="96"/>
      <c r="C52" s="97"/>
      <c r="D52" s="97"/>
      <c r="E52" s="98"/>
      <c r="F52" s="98"/>
      <c r="G52" s="135" t="s">
        <v>195</v>
      </c>
      <c r="H52" s="94"/>
      <c r="I52" s="95"/>
      <c r="J52" s="95"/>
      <c r="K52" s="95"/>
      <c r="L52" s="95"/>
    </row>
    <row r="53" spans="1:12" ht="15.95" customHeight="1">
      <c r="A53" s="136"/>
      <c r="B53" s="96"/>
      <c r="C53" s="97"/>
      <c r="D53" s="97"/>
      <c r="E53" s="98"/>
      <c r="F53" s="98"/>
      <c r="G53" s="135" t="s">
        <v>197</v>
      </c>
      <c r="H53" s="94"/>
      <c r="I53" s="95"/>
      <c r="J53" s="95"/>
      <c r="K53" s="95"/>
      <c r="L53" s="95"/>
    </row>
    <row r="54" spans="1:12" ht="15.95" customHeight="1">
      <c r="A54" s="136"/>
      <c r="B54" s="96"/>
      <c r="C54" s="97"/>
      <c r="D54" s="97"/>
      <c r="E54" s="98"/>
      <c r="F54" s="98"/>
      <c r="G54" s="135" t="s">
        <v>39</v>
      </c>
      <c r="H54" s="94"/>
      <c r="I54" s="95"/>
      <c r="J54" s="95"/>
      <c r="K54" s="95"/>
      <c r="L54" s="95"/>
    </row>
    <row r="55" spans="1:12" ht="15.95" customHeight="1">
      <c r="A55" s="136"/>
      <c r="B55" s="96"/>
      <c r="C55" s="97"/>
      <c r="D55" s="97"/>
      <c r="E55" s="98"/>
      <c r="F55" s="98"/>
      <c r="G55" s="135" t="s">
        <v>180</v>
      </c>
      <c r="H55" s="94"/>
      <c r="I55" s="95"/>
      <c r="J55" s="95"/>
      <c r="K55" s="95"/>
      <c r="L55" s="95"/>
    </row>
    <row r="56" spans="1:12" ht="15.95" customHeight="1">
      <c r="A56" s="136"/>
      <c r="B56" s="96"/>
      <c r="C56" s="97"/>
      <c r="D56" s="97"/>
      <c r="E56" s="98"/>
      <c r="F56" s="98"/>
      <c r="G56" s="135" t="s">
        <v>182</v>
      </c>
      <c r="H56" s="94"/>
      <c r="I56" s="95"/>
      <c r="J56" s="95"/>
      <c r="K56" s="95"/>
      <c r="L56" s="95"/>
    </row>
    <row r="57" spans="1:12" ht="15.95" customHeight="1">
      <c r="A57" s="136"/>
      <c r="B57" s="96"/>
      <c r="C57" s="97"/>
      <c r="D57" s="97"/>
      <c r="E57" s="98"/>
      <c r="F57" s="98"/>
      <c r="G57" s="135" t="s">
        <v>184</v>
      </c>
      <c r="H57" s="94"/>
      <c r="I57" s="95"/>
      <c r="J57" s="95"/>
      <c r="K57" s="95"/>
      <c r="L57" s="95"/>
    </row>
    <row r="58" spans="1:12" ht="15.95" customHeight="1">
      <c r="A58" s="136"/>
      <c r="B58" s="96"/>
      <c r="C58" s="97"/>
      <c r="D58" s="97"/>
      <c r="E58" s="98"/>
      <c r="F58" s="98"/>
      <c r="G58" s="135" t="s">
        <v>185</v>
      </c>
      <c r="H58" s="94"/>
      <c r="I58" s="95"/>
      <c r="J58" s="95"/>
      <c r="K58" s="95"/>
      <c r="L58" s="95"/>
    </row>
    <row r="59" spans="1:12" ht="15.95" customHeight="1">
      <c r="A59" s="136"/>
      <c r="B59" s="96"/>
      <c r="C59" s="97"/>
      <c r="D59" s="97"/>
      <c r="E59" s="98"/>
      <c r="F59" s="98"/>
      <c r="G59" s="135" t="s">
        <v>187</v>
      </c>
      <c r="H59" s="94"/>
      <c r="I59" s="95"/>
      <c r="J59" s="95"/>
      <c r="K59" s="95"/>
      <c r="L59" s="95"/>
    </row>
    <row r="60" spans="1:12" ht="15.95" customHeight="1">
      <c r="A60" s="136"/>
      <c r="B60" s="96"/>
      <c r="C60" s="97"/>
      <c r="D60" s="97"/>
      <c r="E60" s="98"/>
      <c r="F60" s="98"/>
      <c r="G60" s="135" t="s">
        <v>189</v>
      </c>
      <c r="H60" s="94"/>
      <c r="I60" s="95"/>
      <c r="J60" s="95"/>
      <c r="K60" s="95"/>
      <c r="L60" s="95"/>
    </row>
    <row r="61" spans="1:12" ht="15.95" customHeight="1">
      <c r="A61" s="136"/>
      <c r="B61" s="96"/>
      <c r="C61" s="97"/>
      <c r="D61" s="97"/>
      <c r="E61" s="98"/>
      <c r="F61" s="98"/>
      <c r="G61" s="135" t="s">
        <v>191</v>
      </c>
      <c r="H61" s="94"/>
      <c r="I61" s="95"/>
      <c r="J61" s="95"/>
      <c r="K61" s="95"/>
      <c r="L61" s="95"/>
    </row>
    <row r="62" spans="1:12" ht="15.95" customHeight="1">
      <c r="A62" s="136"/>
      <c r="B62" s="96"/>
      <c r="C62" s="97"/>
      <c r="D62" s="97"/>
      <c r="E62" s="98"/>
      <c r="F62" s="98"/>
      <c r="G62" s="135" t="s">
        <v>193</v>
      </c>
      <c r="H62" s="94"/>
      <c r="I62" s="95"/>
      <c r="J62" s="95"/>
      <c r="K62" s="95"/>
      <c r="L62" s="95"/>
    </row>
    <row r="63" spans="1:12" ht="15.95" customHeight="1">
      <c r="A63" s="136"/>
      <c r="B63" s="96"/>
      <c r="C63" s="97"/>
      <c r="D63" s="97"/>
      <c r="E63" s="98"/>
      <c r="F63" s="98"/>
      <c r="G63" s="135" t="s">
        <v>195</v>
      </c>
      <c r="H63" s="94"/>
      <c r="I63" s="95"/>
      <c r="J63" s="95"/>
      <c r="K63" s="95"/>
      <c r="L63" s="95"/>
    </row>
    <row r="64" spans="1:12" ht="15.95" customHeight="1">
      <c r="A64" s="136"/>
      <c r="B64" s="96"/>
      <c r="C64" s="97"/>
      <c r="D64" s="97"/>
      <c r="E64" s="98"/>
      <c r="F64" s="98"/>
      <c r="G64" s="135" t="s">
        <v>197</v>
      </c>
      <c r="H64" s="94"/>
      <c r="I64" s="95"/>
      <c r="J64" s="95"/>
      <c r="K64" s="95"/>
      <c r="L64" s="95"/>
    </row>
    <row r="65" spans="1:12" ht="15.95" customHeight="1">
      <c r="A65" s="136"/>
      <c r="B65" s="96"/>
      <c r="C65" s="97"/>
      <c r="D65" s="97"/>
      <c r="E65" s="98"/>
      <c r="F65" s="98"/>
      <c r="G65" s="135" t="s">
        <v>40</v>
      </c>
      <c r="H65" s="94"/>
      <c r="I65" s="95"/>
      <c r="J65" s="95"/>
      <c r="K65" s="95"/>
      <c r="L65" s="95"/>
    </row>
    <row r="66" spans="1:12" ht="15.95" customHeight="1">
      <c r="A66" s="136"/>
      <c r="B66" s="96"/>
      <c r="C66" s="97"/>
      <c r="D66" s="97"/>
      <c r="E66" s="98"/>
      <c r="F66" s="98"/>
      <c r="G66" s="135" t="s">
        <v>180</v>
      </c>
      <c r="H66" s="94"/>
      <c r="I66" s="95"/>
      <c r="J66" s="95"/>
      <c r="K66" s="95"/>
      <c r="L66" s="95"/>
    </row>
    <row r="67" spans="1:12" ht="15.95" customHeight="1">
      <c r="A67" s="136"/>
      <c r="B67" s="96"/>
      <c r="C67" s="97"/>
      <c r="D67" s="97"/>
      <c r="E67" s="98"/>
      <c r="F67" s="98"/>
      <c r="G67" s="135" t="s">
        <v>182</v>
      </c>
      <c r="H67" s="94"/>
      <c r="I67" s="95"/>
      <c r="J67" s="95"/>
      <c r="K67" s="95"/>
      <c r="L67" s="95"/>
    </row>
    <row r="68" spans="1:12" ht="15.95" customHeight="1">
      <c r="A68" s="136"/>
      <c r="B68" s="96"/>
      <c r="C68" s="97"/>
      <c r="D68" s="97"/>
      <c r="E68" s="98"/>
      <c r="F68" s="98"/>
      <c r="G68" s="135" t="s">
        <v>184</v>
      </c>
      <c r="H68" s="94"/>
      <c r="I68" s="95"/>
      <c r="J68" s="95"/>
      <c r="K68" s="95"/>
      <c r="L68" s="95"/>
    </row>
    <row r="69" spans="1:12" ht="15.95" customHeight="1">
      <c r="A69" s="136"/>
      <c r="B69" s="96"/>
      <c r="C69" s="97"/>
      <c r="D69" s="97"/>
      <c r="E69" s="98"/>
      <c r="F69" s="98"/>
      <c r="G69" s="135" t="s">
        <v>185</v>
      </c>
      <c r="H69" s="94"/>
      <c r="I69" s="95"/>
      <c r="J69" s="95"/>
      <c r="K69" s="95"/>
      <c r="L69" s="95"/>
    </row>
    <row r="70" spans="1:12" ht="15.95" customHeight="1">
      <c r="A70" s="136"/>
      <c r="B70" s="96"/>
      <c r="C70" s="97"/>
      <c r="D70" s="97"/>
      <c r="E70" s="98"/>
      <c r="F70" s="98"/>
      <c r="G70" s="135" t="s">
        <v>187</v>
      </c>
      <c r="H70" s="94"/>
      <c r="I70" s="95"/>
      <c r="J70" s="95"/>
      <c r="K70" s="95"/>
      <c r="L70" s="95"/>
    </row>
    <row r="71" spans="1:12" ht="15.95" customHeight="1">
      <c r="A71" s="136"/>
      <c r="B71" s="96"/>
      <c r="C71" s="97"/>
      <c r="D71" s="97"/>
      <c r="E71" s="98"/>
      <c r="F71" s="98"/>
      <c r="G71" s="135" t="s">
        <v>189</v>
      </c>
      <c r="H71" s="94"/>
      <c r="I71" s="95"/>
      <c r="J71" s="95"/>
      <c r="K71" s="95"/>
      <c r="L71" s="95"/>
    </row>
    <row r="72" spans="1:12" ht="15.95" customHeight="1">
      <c r="A72" s="135"/>
      <c r="B72" s="94"/>
      <c r="C72" s="99"/>
      <c r="D72" s="99"/>
      <c r="E72" s="98"/>
      <c r="F72" s="98"/>
      <c r="G72" s="135" t="s">
        <v>191</v>
      </c>
      <c r="H72" s="94"/>
      <c r="I72" s="95"/>
      <c r="J72" s="95"/>
      <c r="K72" s="95"/>
      <c r="L72" s="95"/>
    </row>
    <row r="73" spans="1:12" ht="15.95" customHeight="1">
      <c r="A73" s="135"/>
      <c r="B73" s="94"/>
      <c r="C73" s="99"/>
      <c r="D73" s="99"/>
      <c r="E73" s="98"/>
      <c r="F73" s="98"/>
      <c r="G73" s="135" t="s">
        <v>193</v>
      </c>
      <c r="H73" s="94"/>
      <c r="I73" s="95"/>
      <c r="J73" s="95"/>
      <c r="K73" s="95"/>
      <c r="L73" s="95"/>
    </row>
    <row r="74" spans="1:12" ht="15.95" customHeight="1">
      <c r="A74" s="135"/>
      <c r="B74" s="94"/>
      <c r="C74" s="99"/>
      <c r="D74" s="99"/>
      <c r="E74" s="98"/>
      <c r="F74" s="98"/>
      <c r="G74" s="135" t="s">
        <v>195</v>
      </c>
      <c r="H74" s="94"/>
      <c r="I74" s="95"/>
      <c r="J74" s="95"/>
      <c r="K74" s="95"/>
      <c r="L74" s="95"/>
    </row>
    <row r="75" spans="1:12" ht="15.95" customHeight="1">
      <c r="A75" s="135"/>
      <c r="B75" s="94"/>
      <c r="C75" s="99"/>
      <c r="D75" s="99"/>
      <c r="E75" s="98"/>
      <c r="F75" s="98"/>
      <c r="G75" s="135" t="s">
        <v>197</v>
      </c>
      <c r="H75" s="94"/>
      <c r="I75" s="95"/>
      <c r="J75" s="95"/>
      <c r="K75" s="95"/>
      <c r="L75" s="95"/>
    </row>
    <row r="76" spans="1:12" ht="15.95" customHeight="1">
      <c r="A76" s="135"/>
      <c r="B76" s="94"/>
      <c r="C76" s="99"/>
      <c r="D76" s="99"/>
      <c r="E76" s="98"/>
      <c r="F76" s="98"/>
      <c r="G76" s="135" t="s">
        <v>41</v>
      </c>
      <c r="H76" s="94"/>
      <c r="I76" s="95"/>
      <c r="J76" s="95"/>
      <c r="K76" s="95"/>
      <c r="L76" s="95"/>
    </row>
    <row r="77" spans="1:12" ht="15.95" customHeight="1">
      <c r="A77" s="135"/>
      <c r="B77" s="94"/>
      <c r="C77" s="99"/>
      <c r="D77" s="99"/>
      <c r="E77" s="98"/>
      <c r="F77" s="98"/>
      <c r="G77" s="135" t="s">
        <v>180</v>
      </c>
      <c r="H77" s="94"/>
      <c r="I77" s="95"/>
      <c r="J77" s="95"/>
      <c r="K77" s="95"/>
      <c r="L77" s="95"/>
    </row>
    <row r="78" spans="1:12" ht="15.95" customHeight="1">
      <c r="A78" s="135"/>
      <c r="B78" s="94"/>
      <c r="C78" s="99"/>
      <c r="D78" s="99"/>
      <c r="E78" s="98"/>
      <c r="F78" s="98"/>
      <c r="G78" s="135" t="s">
        <v>182</v>
      </c>
      <c r="H78" s="94"/>
      <c r="I78" s="95"/>
      <c r="J78" s="95"/>
      <c r="K78" s="95"/>
      <c r="L78" s="95"/>
    </row>
    <row r="79" spans="1:12" ht="15.95" customHeight="1">
      <c r="A79" s="135"/>
      <c r="B79" s="94"/>
      <c r="C79" s="99"/>
      <c r="D79" s="99"/>
      <c r="E79" s="98"/>
      <c r="F79" s="98"/>
      <c r="G79" s="135" t="s">
        <v>184</v>
      </c>
      <c r="H79" s="94"/>
      <c r="I79" s="95"/>
      <c r="J79" s="95"/>
      <c r="K79" s="95"/>
      <c r="L79" s="95"/>
    </row>
    <row r="80" spans="1:12" ht="15.95" customHeight="1">
      <c r="A80" s="135"/>
      <c r="B80" s="94"/>
      <c r="C80" s="99"/>
      <c r="D80" s="99"/>
      <c r="E80" s="98"/>
      <c r="F80" s="98"/>
      <c r="G80" s="135" t="s">
        <v>185</v>
      </c>
      <c r="H80" s="94"/>
      <c r="I80" s="95"/>
      <c r="J80" s="95"/>
      <c r="K80" s="95"/>
      <c r="L80" s="95"/>
    </row>
    <row r="81" spans="1:12" ht="15.95" customHeight="1">
      <c r="A81" s="135"/>
      <c r="B81" s="94"/>
      <c r="C81" s="99"/>
      <c r="D81" s="99"/>
      <c r="E81" s="98"/>
      <c r="F81" s="98"/>
      <c r="G81" s="135" t="s">
        <v>187</v>
      </c>
      <c r="H81" s="94"/>
      <c r="I81" s="95"/>
      <c r="J81" s="95"/>
      <c r="K81" s="95"/>
      <c r="L81" s="95"/>
    </row>
    <row r="82" spans="1:12" ht="15.95" customHeight="1">
      <c r="A82" s="135"/>
      <c r="B82" s="94"/>
      <c r="C82" s="99"/>
      <c r="D82" s="99"/>
      <c r="E82" s="98"/>
      <c r="F82" s="98"/>
      <c r="G82" s="135" t="s">
        <v>189</v>
      </c>
      <c r="H82" s="94"/>
      <c r="I82" s="95"/>
      <c r="J82" s="95"/>
      <c r="K82" s="95"/>
      <c r="L82" s="95"/>
    </row>
    <row r="83" spans="1:12" ht="15.95" customHeight="1">
      <c r="A83" s="135"/>
      <c r="B83" s="94"/>
      <c r="C83" s="99"/>
      <c r="D83" s="99"/>
      <c r="E83" s="98"/>
      <c r="F83" s="98"/>
      <c r="G83" s="135" t="s">
        <v>191</v>
      </c>
      <c r="H83" s="94"/>
      <c r="I83" s="95"/>
      <c r="J83" s="95"/>
      <c r="K83" s="95"/>
      <c r="L83" s="95"/>
    </row>
    <row r="84" spans="1:12" ht="15.95" customHeight="1">
      <c r="A84" s="135"/>
      <c r="B84" s="94"/>
      <c r="C84" s="99"/>
      <c r="D84" s="99"/>
      <c r="E84" s="98"/>
      <c r="F84" s="98"/>
      <c r="G84" s="135" t="s">
        <v>193</v>
      </c>
      <c r="H84" s="94"/>
      <c r="I84" s="95"/>
      <c r="J84" s="95"/>
      <c r="K84" s="95"/>
      <c r="L84" s="95"/>
    </row>
    <row r="85" spans="1:12" ht="15.95" customHeight="1">
      <c r="A85" s="135"/>
      <c r="B85" s="94"/>
      <c r="C85" s="99"/>
      <c r="D85" s="99"/>
      <c r="E85" s="98"/>
      <c r="F85" s="98"/>
      <c r="G85" s="135" t="s">
        <v>195</v>
      </c>
      <c r="H85" s="94"/>
      <c r="I85" s="95"/>
      <c r="J85" s="95"/>
      <c r="K85" s="95"/>
      <c r="L85" s="95"/>
    </row>
    <row r="86" spans="1:12" ht="15.95" customHeight="1">
      <c r="A86" s="135"/>
      <c r="B86" s="94"/>
      <c r="C86" s="99"/>
      <c r="D86" s="99"/>
      <c r="E86" s="98"/>
      <c r="F86" s="98"/>
      <c r="G86" s="135" t="s">
        <v>197</v>
      </c>
      <c r="H86" s="94"/>
      <c r="I86" s="95"/>
      <c r="J86" s="95"/>
      <c r="K86" s="95"/>
      <c r="L86" s="95"/>
    </row>
    <row r="87" spans="1:12" ht="15.95" customHeight="1">
      <c r="A87" s="135"/>
      <c r="B87" s="94"/>
      <c r="C87" s="99"/>
      <c r="D87" s="99"/>
      <c r="E87" s="98"/>
      <c r="F87" s="98"/>
      <c r="G87" s="135" t="s">
        <v>42</v>
      </c>
      <c r="H87" s="94"/>
      <c r="I87" s="95"/>
      <c r="J87" s="95"/>
      <c r="K87" s="95"/>
      <c r="L87" s="95"/>
    </row>
    <row r="88" spans="1:12" ht="15.95" customHeight="1">
      <c r="A88" s="135"/>
      <c r="B88" s="94"/>
      <c r="C88" s="99"/>
      <c r="D88" s="99"/>
      <c r="E88" s="98"/>
      <c r="F88" s="98"/>
      <c r="G88" s="135" t="s">
        <v>180</v>
      </c>
      <c r="H88" s="94"/>
      <c r="I88" s="95"/>
      <c r="J88" s="95"/>
      <c r="K88" s="95"/>
      <c r="L88" s="95"/>
    </row>
    <row r="89" spans="1:12" ht="15.95" customHeight="1">
      <c r="A89" s="135"/>
      <c r="B89" s="94"/>
      <c r="C89" s="99"/>
      <c r="D89" s="99"/>
      <c r="E89" s="98"/>
      <c r="F89" s="98"/>
      <c r="G89" s="135" t="s">
        <v>182</v>
      </c>
      <c r="H89" s="94"/>
      <c r="I89" s="95"/>
      <c r="J89" s="95"/>
      <c r="K89" s="95"/>
      <c r="L89" s="95"/>
    </row>
    <row r="90" spans="1:12" ht="15.95" customHeight="1">
      <c r="A90" s="135"/>
      <c r="B90" s="94"/>
      <c r="C90" s="99"/>
      <c r="D90" s="99"/>
      <c r="E90" s="98"/>
      <c r="F90" s="98"/>
      <c r="G90" s="135" t="s">
        <v>184</v>
      </c>
      <c r="H90" s="94"/>
      <c r="I90" s="95"/>
      <c r="J90" s="95"/>
      <c r="K90" s="95"/>
      <c r="L90" s="95"/>
    </row>
    <row r="91" spans="1:12" ht="15.95" customHeight="1">
      <c r="A91" s="135"/>
      <c r="B91" s="94"/>
      <c r="C91" s="99"/>
      <c r="D91" s="99"/>
      <c r="E91" s="98"/>
      <c r="F91" s="98"/>
      <c r="G91" s="135" t="s">
        <v>185</v>
      </c>
      <c r="H91" s="94"/>
      <c r="I91" s="95"/>
      <c r="J91" s="95"/>
      <c r="K91" s="95"/>
      <c r="L91" s="95"/>
    </row>
    <row r="92" spans="1:12" ht="15.95" customHeight="1">
      <c r="A92" s="135"/>
      <c r="B92" s="94"/>
      <c r="C92" s="99"/>
      <c r="D92" s="99"/>
      <c r="E92" s="98"/>
      <c r="F92" s="98"/>
      <c r="G92" s="135" t="s">
        <v>187</v>
      </c>
      <c r="H92" s="94"/>
      <c r="I92" s="95"/>
      <c r="J92" s="95"/>
      <c r="K92" s="95"/>
      <c r="L92" s="95"/>
    </row>
    <row r="93" spans="1:12" ht="15.95" customHeight="1">
      <c r="A93" s="135"/>
      <c r="B93" s="94"/>
      <c r="C93" s="99"/>
      <c r="D93" s="99"/>
      <c r="E93" s="98"/>
      <c r="F93" s="98"/>
      <c r="G93" s="135" t="s">
        <v>189</v>
      </c>
      <c r="H93" s="94"/>
      <c r="I93" s="95"/>
      <c r="J93" s="95"/>
      <c r="K93" s="95"/>
      <c r="L93" s="95"/>
    </row>
    <row r="94" spans="1:12" ht="15.95" customHeight="1">
      <c r="A94" s="135"/>
      <c r="B94" s="94"/>
      <c r="C94" s="99"/>
      <c r="D94" s="99"/>
      <c r="E94" s="98"/>
      <c r="F94" s="98"/>
      <c r="G94" s="135" t="s">
        <v>191</v>
      </c>
      <c r="H94" s="94"/>
      <c r="I94" s="95"/>
      <c r="J94" s="95"/>
      <c r="K94" s="95"/>
      <c r="L94" s="95"/>
    </row>
    <row r="95" spans="1:12" ht="15.95" customHeight="1">
      <c r="A95" s="135"/>
      <c r="B95" s="94"/>
      <c r="C95" s="99"/>
      <c r="D95" s="99"/>
      <c r="E95" s="98"/>
      <c r="F95" s="98"/>
      <c r="G95" s="135" t="s">
        <v>193</v>
      </c>
      <c r="H95" s="94"/>
      <c r="I95" s="95"/>
      <c r="J95" s="95"/>
      <c r="K95" s="95"/>
      <c r="L95" s="95"/>
    </row>
    <row r="96" spans="1:12" ht="15.95" customHeight="1">
      <c r="A96" s="135"/>
      <c r="B96" s="94"/>
      <c r="C96" s="99"/>
      <c r="D96" s="99"/>
      <c r="E96" s="98"/>
      <c r="F96" s="98"/>
      <c r="G96" s="135" t="s">
        <v>195</v>
      </c>
      <c r="H96" s="94"/>
      <c r="I96" s="95"/>
      <c r="J96" s="95"/>
      <c r="K96" s="95"/>
      <c r="L96" s="95"/>
    </row>
    <row r="97" spans="1:12" s="100" customFormat="1" ht="15.95" customHeight="1">
      <c r="A97" s="135"/>
      <c r="B97" s="94"/>
      <c r="C97" s="99"/>
      <c r="D97" s="99"/>
      <c r="E97" s="98"/>
      <c r="F97" s="98"/>
      <c r="G97" s="135" t="s">
        <v>197</v>
      </c>
      <c r="H97" s="94"/>
      <c r="I97" s="95"/>
      <c r="J97" s="95"/>
      <c r="K97" s="95"/>
      <c r="L97" s="95"/>
    </row>
    <row r="98" spans="1:12" ht="15.95" customHeight="1">
      <c r="A98" s="135"/>
      <c r="B98" s="94"/>
      <c r="C98" s="99"/>
      <c r="D98" s="99"/>
      <c r="E98" s="98"/>
      <c r="F98" s="98"/>
      <c r="G98" s="135" t="s">
        <v>43</v>
      </c>
      <c r="H98" s="94"/>
      <c r="I98" s="95"/>
      <c r="J98" s="95"/>
      <c r="K98" s="95"/>
      <c r="L98" s="95"/>
    </row>
    <row r="99" spans="1:12" ht="15.95" customHeight="1">
      <c r="A99" s="135"/>
      <c r="B99" s="94"/>
      <c r="C99" s="99"/>
      <c r="D99" s="99"/>
      <c r="E99" s="98"/>
      <c r="F99" s="98"/>
      <c r="G99" s="135" t="s">
        <v>180</v>
      </c>
      <c r="H99" s="94"/>
      <c r="I99" s="95"/>
      <c r="J99" s="95"/>
      <c r="K99" s="95"/>
      <c r="L99" s="95"/>
    </row>
    <row r="100" spans="1:12" ht="15.95" customHeight="1">
      <c r="A100" s="135"/>
      <c r="B100" s="94"/>
      <c r="C100" s="99"/>
      <c r="D100" s="99"/>
      <c r="E100" s="98"/>
      <c r="F100" s="98"/>
      <c r="G100" s="135" t="s">
        <v>182</v>
      </c>
      <c r="H100" s="94"/>
      <c r="I100" s="95"/>
      <c r="J100" s="95"/>
      <c r="K100" s="95"/>
      <c r="L100" s="95"/>
    </row>
    <row r="101" spans="1:12" ht="15.95" customHeight="1">
      <c r="A101" s="135"/>
      <c r="B101" s="94"/>
      <c r="C101" s="99"/>
      <c r="D101" s="99"/>
      <c r="E101" s="98"/>
      <c r="F101" s="98"/>
      <c r="G101" s="135" t="s">
        <v>184</v>
      </c>
      <c r="H101" s="94"/>
      <c r="I101" s="95"/>
      <c r="J101" s="95"/>
      <c r="K101" s="95"/>
      <c r="L101" s="95"/>
    </row>
    <row r="102" spans="1:12" ht="15.95" customHeight="1">
      <c r="A102" s="135"/>
      <c r="B102" s="94"/>
      <c r="C102" s="99"/>
      <c r="D102" s="99"/>
      <c r="E102" s="98"/>
      <c r="F102" s="98"/>
      <c r="G102" s="135" t="s">
        <v>185</v>
      </c>
      <c r="H102" s="94"/>
      <c r="I102" s="95"/>
      <c r="J102" s="95"/>
      <c r="K102" s="95"/>
      <c r="L102" s="95"/>
    </row>
    <row r="103" spans="1:12" ht="15.95" customHeight="1">
      <c r="A103" s="135"/>
      <c r="B103" s="94"/>
      <c r="C103" s="99"/>
      <c r="D103" s="99"/>
      <c r="E103" s="98"/>
      <c r="F103" s="98"/>
      <c r="G103" s="135" t="s">
        <v>187</v>
      </c>
      <c r="H103" s="94"/>
      <c r="I103" s="95"/>
      <c r="J103" s="95"/>
      <c r="K103" s="95"/>
      <c r="L103" s="95"/>
    </row>
    <row r="104" spans="1:12" ht="15.95" customHeight="1">
      <c r="A104" s="135"/>
      <c r="B104" s="94"/>
      <c r="C104" s="99"/>
      <c r="D104" s="99"/>
      <c r="E104" s="98"/>
      <c r="F104" s="98"/>
      <c r="G104" s="135" t="s">
        <v>189</v>
      </c>
      <c r="H104" s="94"/>
      <c r="I104" s="95"/>
      <c r="J104" s="95"/>
      <c r="K104" s="95"/>
      <c r="L104" s="95"/>
    </row>
    <row r="105" spans="1:12" ht="15.95" customHeight="1">
      <c r="A105" s="135"/>
      <c r="B105" s="94"/>
      <c r="C105" s="99"/>
      <c r="D105" s="99"/>
      <c r="E105" s="98"/>
      <c r="F105" s="98"/>
      <c r="G105" s="135" t="s">
        <v>191</v>
      </c>
      <c r="H105" s="94"/>
      <c r="I105" s="95"/>
      <c r="J105" s="95"/>
      <c r="K105" s="95"/>
      <c r="L105" s="95"/>
    </row>
    <row r="106" spans="1:12" ht="15.95" customHeight="1">
      <c r="A106" s="135"/>
      <c r="B106" s="94"/>
      <c r="C106" s="99"/>
      <c r="D106" s="99"/>
      <c r="E106" s="98"/>
      <c r="F106" s="98"/>
      <c r="G106" s="135" t="s">
        <v>193</v>
      </c>
      <c r="H106" s="94"/>
      <c r="I106" s="95"/>
      <c r="J106" s="95"/>
      <c r="K106" s="95"/>
      <c r="L106" s="95"/>
    </row>
    <row r="107" spans="1:12" ht="15.95" customHeight="1">
      <c r="A107" s="135"/>
      <c r="B107" s="94"/>
      <c r="C107" s="99"/>
      <c r="D107" s="99"/>
      <c r="E107" s="98"/>
      <c r="F107" s="98"/>
      <c r="G107" s="135" t="s">
        <v>195</v>
      </c>
      <c r="H107" s="94"/>
      <c r="I107" s="95"/>
      <c r="J107" s="95"/>
      <c r="K107" s="95"/>
      <c r="L107" s="95"/>
    </row>
    <row r="108" spans="1:12" ht="15.95" customHeight="1">
      <c r="A108" s="135"/>
      <c r="B108" s="94"/>
      <c r="C108" s="99"/>
      <c r="D108" s="99"/>
      <c r="E108" s="98"/>
      <c r="F108" s="98"/>
      <c r="G108" s="135" t="s">
        <v>197</v>
      </c>
      <c r="H108" s="94"/>
      <c r="I108" s="95"/>
      <c r="J108" s="95"/>
      <c r="K108" s="95"/>
      <c r="L108" s="95"/>
    </row>
    <row r="109" spans="1:12" ht="15.95" customHeight="1">
      <c r="A109" s="135"/>
      <c r="B109" s="94"/>
      <c r="C109" s="99"/>
      <c r="D109" s="99"/>
      <c r="E109" s="98"/>
      <c r="F109" s="98"/>
      <c r="G109" s="135" t="s">
        <v>44</v>
      </c>
      <c r="H109" s="94"/>
      <c r="I109" s="95"/>
      <c r="J109" s="95"/>
      <c r="K109" s="95"/>
      <c r="L109" s="95"/>
    </row>
    <row r="110" spans="1:12" ht="15.95" customHeight="1">
      <c r="A110" s="135"/>
      <c r="B110" s="94"/>
      <c r="C110" s="99"/>
      <c r="D110" s="99"/>
      <c r="E110" s="98"/>
      <c r="F110" s="98"/>
      <c r="G110" s="135" t="s">
        <v>180</v>
      </c>
      <c r="H110" s="94"/>
      <c r="I110" s="95"/>
      <c r="J110" s="95"/>
      <c r="K110" s="95"/>
      <c r="L110" s="95"/>
    </row>
    <row r="111" spans="1:12" ht="15.95" customHeight="1">
      <c r="A111" s="135"/>
      <c r="B111" s="94"/>
      <c r="C111" s="99"/>
      <c r="D111" s="99"/>
      <c r="E111" s="98"/>
      <c r="F111" s="98"/>
      <c r="G111" s="135" t="s">
        <v>232</v>
      </c>
      <c r="H111" s="94"/>
      <c r="I111" s="95"/>
      <c r="J111" s="95"/>
      <c r="K111" s="95"/>
      <c r="L111" s="95"/>
    </row>
    <row r="112" spans="1:12" ht="15.95" customHeight="1">
      <c r="A112" s="135"/>
      <c r="B112" s="94"/>
      <c r="C112" s="99"/>
      <c r="D112" s="99"/>
      <c r="E112" s="98"/>
      <c r="F112" s="98"/>
      <c r="G112" s="135" t="s">
        <v>233</v>
      </c>
      <c r="H112" s="94"/>
      <c r="I112" s="95"/>
      <c r="J112" s="95"/>
      <c r="K112" s="95"/>
      <c r="L112" s="95"/>
    </row>
    <row r="113" spans="1:12" ht="15.95" customHeight="1">
      <c r="A113" s="135"/>
      <c r="B113" s="94"/>
      <c r="C113" s="99"/>
      <c r="D113" s="99"/>
      <c r="E113" s="98"/>
      <c r="F113" s="98"/>
      <c r="G113" s="135" t="s">
        <v>197</v>
      </c>
      <c r="H113" s="94"/>
      <c r="I113" s="95"/>
      <c r="J113" s="95"/>
      <c r="K113" s="95"/>
      <c r="L113" s="95"/>
    </row>
    <row r="114" spans="1:12" ht="15.95" customHeight="1">
      <c r="A114" s="135"/>
      <c r="B114" s="94"/>
      <c r="C114" s="99"/>
      <c r="D114" s="99"/>
      <c r="E114" s="98"/>
      <c r="F114" s="98"/>
      <c r="G114" s="135" t="s">
        <v>50</v>
      </c>
      <c r="H114" s="94"/>
      <c r="I114" s="95"/>
      <c r="J114" s="95"/>
      <c r="K114" s="95"/>
      <c r="L114" s="95"/>
    </row>
    <row r="115" spans="1:12" ht="15.95" customHeight="1">
      <c r="A115" s="135"/>
      <c r="B115" s="94"/>
      <c r="C115" s="99"/>
      <c r="D115" s="99"/>
      <c r="E115" s="98"/>
      <c r="F115" s="98"/>
      <c r="G115" s="135" t="s">
        <v>180</v>
      </c>
      <c r="H115" s="94"/>
      <c r="I115" s="95"/>
      <c r="J115" s="95"/>
      <c r="K115" s="95"/>
      <c r="L115" s="95"/>
    </row>
    <row r="116" spans="1:12" ht="15.95" customHeight="1">
      <c r="A116" s="135"/>
      <c r="B116" s="94"/>
      <c r="C116" s="99"/>
      <c r="D116" s="99"/>
      <c r="E116" s="98"/>
      <c r="F116" s="98"/>
      <c r="G116" s="135" t="s">
        <v>182</v>
      </c>
      <c r="H116" s="94"/>
      <c r="I116" s="95"/>
      <c r="J116" s="95"/>
      <c r="K116" s="95"/>
      <c r="L116" s="95"/>
    </row>
    <row r="117" spans="1:12" ht="15.95" customHeight="1">
      <c r="A117" s="135"/>
      <c r="B117" s="94"/>
      <c r="C117" s="99"/>
      <c r="D117" s="99"/>
      <c r="E117" s="98"/>
      <c r="F117" s="98"/>
      <c r="G117" s="135" t="s">
        <v>184</v>
      </c>
      <c r="H117" s="94"/>
      <c r="I117" s="95"/>
      <c r="J117" s="95"/>
      <c r="K117" s="95"/>
      <c r="L117" s="95"/>
    </row>
    <row r="118" spans="1:12" ht="15.95" customHeight="1">
      <c r="A118" s="135"/>
      <c r="B118" s="94"/>
      <c r="C118" s="99"/>
      <c r="D118" s="99"/>
      <c r="E118" s="98"/>
      <c r="F118" s="98"/>
      <c r="G118" s="135" t="s">
        <v>185</v>
      </c>
      <c r="H118" s="94"/>
      <c r="I118" s="95"/>
      <c r="J118" s="95"/>
      <c r="K118" s="95"/>
      <c r="L118" s="95"/>
    </row>
    <row r="119" spans="1:12" ht="15.95" customHeight="1">
      <c r="A119" s="135"/>
      <c r="B119" s="94"/>
      <c r="C119" s="99"/>
      <c r="D119" s="99"/>
      <c r="E119" s="98"/>
      <c r="F119" s="98"/>
      <c r="G119" s="135" t="s">
        <v>187</v>
      </c>
      <c r="H119" s="94"/>
      <c r="I119" s="95"/>
      <c r="J119" s="95"/>
      <c r="K119" s="95"/>
      <c r="L119" s="95"/>
    </row>
    <row r="120" spans="1:12" ht="15.95" customHeight="1">
      <c r="A120" s="135"/>
      <c r="B120" s="94"/>
      <c r="C120" s="99"/>
      <c r="D120" s="99"/>
      <c r="E120" s="98"/>
      <c r="F120" s="98"/>
      <c r="G120" s="135" t="s">
        <v>189</v>
      </c>
      <c r="H120" s="94"/>
      <c r="I120" s="95"/>
      <c r="J120" s="95"/>
      <c r="K120" s="95"/>
      <c r="L120" s="95"/>
    </row>
    <row r="121" spans="1:12" ht="15.95" customHeight="1">
      <c r="A121" s="135"/>
      <c r="B121" s="94"/>
      <c r="C121" s="99"/>
      <c r="D121" s="99"/>
      <c r="E121" s="98"/>
      <c r="F121" s="98"/>
      <c r="G121" s="135" t="s">
        <v>191</v>
      </c>
      <c r="H121" s="94"/>
      <c r="I121" s="95"/>
      <c r="J121" s="95"/>
      <c r="K121" s="95"/>
      <c r="L121" s="95"/>
    </row>
    <row r="122" spans="1:12" ht="15.95" customHeight="1">
      <c r="A122" s="135"/>
      <c r="B122" s="94"/>
      <c r="C122" s="99"/>
      <c r="D122" s="99"/>
      <c r="E122" s="98"/>
      <c r="F122" s="98"/>
      <c r="G122" s="135" t="s">
        <v>193</v>
      </c>
      <c r="H122" s="94"/>
      <c r="I122" s="95"/>
      <c r="J122" s="95"/>
      <c r="K122" s="95"/>
      <c r="L122" s="95"/>
    </row>
    <row r="123" spans="1:12" ht="15.95" customHeight="1">
      <c r="A123" s="135"/>
      <c r="B123" s="94"/>
      <c r="C123" s="99"/>
      <c r="D123" s="99"/>
      <c r="E123" s="98"/>
      <c r="F123" s="98"/>
      <c r="G123" s="135" t="s">
        <v>195</v>
      </c>
      <c r="H123" s="94"/>
      <c r="I123" s="95"/>
      <c r="J123" s="95"/>
      <c r="K123" s="95"/>
      <c r="L123" s="95"/>
    </row>
    <row r="124" spans="1:12" ht="15.95" customHeight="1">
      <c r="A124" s="94"/>
      <c r="B124" s="94"/>
      <c r="C124" s="99"/>
      <c r="D124" s="99"/>
      <c r="E124" s="98"/>
      <c r="F124" s="98"/>
      <c r="G124" s="135" t="s">
        <v>197</v>
      </c>
      <c r="H124" s="94"/>
      <c r="I124" s="95"/>
      <c r="J124" s="95"/>
      <c r="K124" s="95"/>
      <c r="L124" s="95"/>
    </row>
    <row r="125" spans="1:12" ht="15.95" customHeight="1">
      <c r="A125" s="101" t="s">
        <v>234</v>
      </c>
      <c r="B125" s="101">
        <v>0</v>
      </c>
      <c r="C125" s="95" t="s">
        <v>247</v>
      </c>
      <c r="D125" s="95" t="s">
        <v>247</v>
      </c>
      <c r="E125" s="95" t="s">
        <v>247</v>
      </c>
      <c r="F125" s="95" t="s">
        <v>247</v>
      </c>
      <c r="G125" s="138" t="s">
        <v>235</v>
      </c>
      <c r="H125" s="101">
        <v>0</v>
      </c>
      <c r="I125" s="95" t="s">
        <v>247</v>
      </c>
      <c r="J125" s="95" t="s">
        <v>247</v>
      </c>
      <c r="K125" s="95" t="s">
        <v>247</v>
      </c>
      <c r="L125" s="95" t="s">
        <v>247</v>
      </c>
    </row>
    <row r="126" spans="1:12" ht="15.95" customHeight="1">
      <c r="A126" s="101"/>
      <c r="B126" s="101"/>
      <c r="C126" s="102"/>
      <c r="D126" s="103"/>
      <c r="E126" s="104"/>
      <c r="F126" s="104"/>
      <c r="G126" s="101"/>
      <c r="H126" s="101"/>
      <c r="I126" s="101"/>
      <c r="J126" s="105"/>
      <c r="K126" s="106"/>
      <c r="L126" s="106"/>
    </row>
    <row r="127" spans="1:12" ht="15.95" customHeight="1">
      <c r="A127" s="101" t="s">
        <v>236</v>
      </c>
      <c r="B127" s="101"/>
      <c r="C127" s="95"/>
      <c r="D127" s="95"/>
      <c r="E127" s="95"/>
      <c r="F127" s="95"/>
      <c r="G127" s="101" t="s">
        <v>237</v>
      </c>
      <c r="H127" s="101"/>
      <c r="I127" s="95"/>
      <c r="J127" s="95"/>
      <c r="K127" s="95"/>
      <c r="L127" s="95"/>
    </row>
    <row r="128" spans="1:12" ht="15.95" customHeight="1">
      <c r="A128" s="101" t="s">
        <v>238</v>
      </c>
      <c r="B128" s="101"/>
      <c r="C128" s="95"/>
      <c r="D128" s="95"/>
      <c r="E128" s="95"/>
      <c r="F128" s="95"/>
      <c r="G128" s="101" t="s">
        <v>239</v>
      </c>
      <c r="H128" s="101"/>
      <c r="I128" s="95"/>
      <c r="J128" s="95"/>
      <c r="K128" s="95"/>
      <c r="L128" s="95"/>
    </row>
    <row r="129" spans="1:12" ht="15.95" customHeight="1">
      <c r="A129" s="107"/>
      <c r="B129" s="107"/>
      <c r="C129" s="108"/>
      <c r="D129" s="108"/>
      <c r="E129" s="108"/>
      <c r="F129" s="108"/>
      <c r="G129" s="107"/>
      <c r="H129" s="107"/>
      <c r="I129" s="107"/>
      <c r="J129" s="107"/>
      <c r="K129" s="107"/>
      <c r="L129" s="107"/>
    </row>
    <row r="130" spans="1:12" ht="15.95" customHeight="1">
      <c r="A130" s="101" t="s">
        <v>240</v>
      </c>
      <c r="B130" s="101">
        <v>0</v>
      </c>
      <c r="C130" s="95" t="s">
        <v>247</v>
      </c>
      <c r="D130" s="95" t="s">
        <v>247</v>
      </c>
      <c r="E130" s="95" t="s">
        <v>247</v>
      </c>
      <c r="F130" s="95" t="s">
        <v>247</v>
      </c>
      <c r="G130" s="101" t="s">
        <v>241</v>
      </c>
      <c r="H130" s="101">
        <v>0</v>
      </c>
      <c r="I130" s="95" t="s">
        <v>247</v>
      </c>
      <c r="J130" s="95" t="s">
        <v>247</v>
      </c>
      <c r="K130" s="95" t="s">
        <v>247</v>
      </c>
      <c r="L130" s="95" t="s">
        <v>247</v>
      </c>
    </row>
    <row r="132" spans="1:12">
      <c r="A132" s="109" t="s">
        <v>250</v>
      </c>
      <c r="B132" s="109"/>
    </row>
  </sheetData>
  <mergeCells count="14">
    <mergeCell ref="A2:L2"/>
    <mergeCell ref="A3:L3"/>
    <mergeCell ref="B5:B6"/>
    <mergeCell ref="C5:C6"/>
    <mergeCell ref="D5:D6"/>
    <mergeCell ref="E5:F5"/>
    <mergeCell ref="A5:A6"/>
    <mergeCell ref="A4:F4"/>
    <mergeCell ref="G4:L4"/>
    <mergeCell ref="G5:G6"/>
    <mergeCell ref="I5:I6"/>
    <mergeCell ref="J5:J6"/>
    <mergeCell ref="K5:L5"/>
    <mergeCell ref="H5:H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opLeftCell="A10" workbookViewId="0">
      <selection activeCell="D20" sqref="D20"/>
    </sheetView>
  </sheetViews>
  <sheetFormatPr defaultRowHeight="14.25"/>
  <cols>
    <col min="1" max="1" width="16.375" style="62" customWidth="1"/>
    <col min="2" max="5" width="9.625" style="62" customWidth="1"/>
    <col min="6" max="6" width="9.625" style="63" customWidth="1"/>
    <col min="7" max="7" width="17.25" style="63" customWidth="1"/>
    <col min="8" max="12" width="9.625" style="62" customWidth="1"/>
    <col min="13" max="15" width="9" style="62"/>
    <col min="16" max="16" width="12.75" style="62" bestFit="1" customWidth="1"/>
    <col min="17" max="257" width="9" style="62"/>
    <col min="258" max="258" width="50.5" style="62" customWidth="1"/>
    <col min="259" max="262" width="12.625" style="62" customWidth="1"/>
    <col min="263" max="263" width="11.625" style="62" customWidth="1"/>
    <col min="264" max="264" width="10.375" style="62" customWidth="1"/>
    <col min="265" max="271" width="9" style="62"/>
    <col min="272" max="272" width="12.75" style="62" bestFit="1" customWidth="1"/>
    <col min="273" max="513" width="9" style="62"/>
    <col min="514" max="514" width="50.5" style="62" customWidth="1"/>
    <col min="515" max="518" width="12.625" style="62" customWidth="1"/>
    <col min="519" max="519" width="11.625" style="62" customWidth="1"/>
    <col min="520" max="520" width="10.375" style="62" customWidth="1"/>
    <col min="521" max="527" width="9" style="62"/>
    <col min="528" max="528" width="12.75" style="62" bestFit="1" customWidth="1"/>
    <col min="529" max="769" width="9" style="62"/>
    <col min="770" max="770" width="50.5" style="62" customWidth="1"/>
    <col min="771" max="774" width="12.625" style="62" customWidth="1"/>
    <col min="775" max="775" width="11.625" style="62" customWidth="1"/>
    <col min="776" max="776" width="10.375" style="62" customWidth="1"/>
    <col min="777" max="783" width="9" style="62"/>
    <col min="784" max="784" width="12.75" style="62" bestFit="1" customWidth="1"/>
    <col min="785" max="1025" width="9" style="62"/>
    <col min="1026" max="1026" width="50.5" style="62" customWidth="1"/>
    <col min="1027" max="1030" width="12.625" style="62" customWidth="1"/>
    <col min="1031" max="1031" width="11.625" style="62" customWidth="1"/>
    <col min="1032" max="1032" width="10.375" style="62" customWidth="1"/>
    <col min="1033" max="1039" width="9" style="62"/>
    <col min="1040" max="1040" width="12.75" style="62" bestFit="1" customWidth="1"/>
    <col min="1041" max="1281" width="9" style="62"/>
    <col min="1282" max="1282" width="50.5" style="62" customWidth="1"/>
    <col min="1283" max="1286" width="12.625" style="62" customWidth="1"/>
    <col min="1287" max="1287" width="11.625" style="62" customWidth="1"/>
    <col min="1288" max="1288" width="10.375" style="62" customWidth="1"/>
    <col min="1289" max="1295" width="9" style="62"/>
    <col min="1296" max="1296" width="12.75" style="62" bestFit="1" customWidth="1"/>
    <col min="1297" max="1537" width="9" style="62"/>
    <col min="1538" max="1538" width="50.5" style="62" customWidth="1"/>
    <col min="1539" max="1542" width="12.625" style="62" customWidth="1"/>
    <col min="1543" max="1543" width="11.625" style="62" customWidth="1"/>
    <col min="1544" max="1544" width="10.375" style="62" customWidth="1"/>
    <col min="1545" max="1551" width="9" style="62"/>
    <col min="1552" max="1552" width="12.75" style="62" bestFit="1" customWidth="1"/>
    <col min="1553" max="1793" width="9" style="62"/>
    <col min="1794" max="1794" width="50.5" style="62" customWidth="1"/>
    <col min="1795" max="1798" width="12.625" style="62" customWidth="1"/>
    <col min="1799" max="1799" width="11.625" style="62" customWidth="1"/>
    <col min="1800" max="1800" width="10.375" style="62" customWidth="1"/>
    <col min="1801" max="1807" width="9" style="62"/>
    <col min="1808" max="1808" width="12.75" style="62" bestFit="1" customWidth="1"/>
    <col min="1809" max="2049" width="9" style="62"/>
    <col min="2050" max="2050" width="50.5" style="62" customWidth="1"/>
    <col min="2051" max="2054" width="12.625" style="62" customWidth="1"/>
    <col min="2055" max="2055" width="11.625" style="62" customWidth="1"/>
    <col min="2056" max="2056" width="10.375" style="62" customWidth="1"/>
    <col min="2057" max="2063" width="9" style="62"/>
    <col min="2064" max="2064" width="12.75" style="62" bestFit="1" customWidth="1"/>
    <col min="2065" max="2305" width="9" style="62"/>
    <col min="2306" max="2306" width="50.5" style="62" customWidth="1"/>
    <col min="2307" max="2310" width="12.625" style="62" customWidth="1"/>
    <col min="2311" max="2311" width="11.625" style="62" customWidth="1"/>
    <col min="2312" max="2312" width="10.375" style="62" customWidth="1"/>
    <col min="2313" max="2319" width="9" style="62"/>
    <col min="2320" max="2320" width="12.75" style="62" bestFit="1" customWidth="1"/>
    <col min="2321" max="2561" width="9" style="62"/>
    <col min="2562" max="2562" width="50.5" style="62" customWidth="1"/>
    <col min="2563" max="2566" width="12.625" style="62" customWidth="1"/>
    <col min="2567" max="2567" width="11.625" style="62" customWidth="1"/>
    <col min="2568" max="2568" width="10.375" style="62" customWidth="1"/>
    <col min="2569" max="2575" width="9" style="62"/>
    <col min="2576" max="2576" width="12.75" style="62" bestFit="1" customWidth="1"/>
    <col min="2577" max="2817" width="9" style="62"/>
    <col min="2818" max="2818" width="50.5" style="62" customWidth="1"/>
    <col min="2819" max="2822" width="12.625" style="62" customWidth="1"/>
    <col min="2823" max="2823" width="11.625" style="62" customWidth="1"/>
    <col min="2824" max="2824" width="10.375" style="62" customWidth="1"/>
    <col min="2825" max="2831" width="9" style="62"/>
    <col min="2832" max="2832" width="12.75" style="62" bestFit="1" customWidth="1"/>
    <col min="2833" max="3073" width="9" style="62"/>
    <col min="3074" max="3074" width="50.5" style="62" customWidth="1"/>
    <col min="3075" max="3078" width="12.625" style="62" customWidth="1"/>
    <col min="3079" max="3079" width="11.625" style="62" customWidth="1"/>
    <col min="3080" max="3080" width="10.375" style="62" customWidth="1"/>
    <col min="3081" max="3087" width="9" style="62"/>
    <col min="3088" max="3088" width="12.75" style="62" bestFit="1" customWidth="1"/>
    <col min="3089" max="3329" width="9" style="62"/>
    <col min="3330" max="3330" width="50.5" style="62" customWidth="1"/>
    <col min="3331" max="3334" width="12.625" style="62" customWidth="1"/>
    <col min="3335" max="3335" width="11.625" style="62" customWidth="1"/>
    <col min="3336" max="3336" width="10.375" style="62" customWidth="1"/>
    <col min="3337" max="3343" width="9" style="62"/>
    <col min="3344" max="3344" width="12.75" style="62" bestFit="1" customWidth="1"/>
    <col min="3345" max="3585" width="9" style="62"/>
    <col min="3586" max="3586" width="50.5" style="62" customWidth="1"/>
    <col min="3587" max="3590" width="12.625" style="62" customWidth="1"/>
    <col min="3591" max="3591" width="11.625" style="62" customWidth="1"/>
    <col min="3592" max="3592" width="10.375" style="62" customWidth="1"/>
    <col min="3593" max="3599" width="9" style="62"/>
    <col min="3600" max="3600" width="12.75" style="62" bestFit="1" customWidth="1"/>
    <col min="3601" max="3841" width="9" style="62"/>
    <col min="3842" max="3842" width="50.5" style="62" customWidth="1"/>
    <col min="3843" max="3846" width="12.625" style="62" customWidth="1"/>
    <col min="3847" max="3847" width="11.625" style="62" customWidth="1"/>
    <col min="3848" max="3848" width="10.375" style="62" customWidth="1"/>
    <col min="3849" max="3855" width="9" style="62"/>
    <col min="3856" max="3856" width="12.75" style="62" bestFit="1" customWidth="1"/>
    <col min="3857" max="4097" width="9" style="62"/>
    <col min="4098" max="4098" width="50.5" style="62" customWidth="1"/>
    <col min="4099" max="4102" width="12.625" style="62" customWidth="1"/>
    <col min="4103" max="4103" width="11.625" style="62" customWidth="1"/>
    <col min="4104" max="4104" width="10.375" style="62" customWidth="1"/>
    <col min="4105" max="4111" width="9" style="62"/>
    <col min="4112" max="4112" width="12.75" style="62" bestFit="1" customWidth="1"/>
    <col min="4113" max="4353" width="9" style="62"/>
    <col min="4354" max="4354" width="50.5" style="62" customWidth="1"/>
    <col min="4355" max="4358" width="12.625" style="62" customWidth="1"/>
    <col min="4359" max="4359" width="11.625" style="62" customWidth="1"/>
    <col min="4360" max="4360" width="10.375" style="62" customWidth="1"/>
    <col min="4361" max="4367" width="9" style="62"/>
    <col min="4368" max="4368" width="12.75" style="62" bestFit="1" customWidth="1"/>
    <col min="4369" max="4609" width="9" style="62"/>
    <col min="4610" max="4610" width="50.5" style="62" customWidth="1"/>
    <col min="4611" max="4614" width="12.625" style="62" customWidth="1"/>
    <col min="4615" max="4615" width="11.625" style="62" customWidth="1"/>
    <col min="4616" max="4616" width="10.375" style="62" customWidth="1"/>
    <col min="4617" max="4623" width="9" style="62"/>
    <col min="4624" max="4624" width="12.75" style="62" bestFit="1" customWidth="1"/>
    <col min="4625" max="4865" width="9" style="62"/>
    <col min="4866" max="4866" width="50.5" style="62" customWidth="1"/>
    <col min="4867" max="4870" width="12.625" style="62" customWidth="1"/>
    <col min="4871" max="4871" width="11.625" style="62" customWidth="1"/>
    <col min="4872" max="4872" width="10.375" style="62" customWidth="1"/>
    <col min="4873" max="4879" width="9" style="62"/>
    <col min="4880" max="4880" width="12.75" style="62" bestFit="1" customWidth="1"/>
    <col min="4881" max="5121" width="9" style="62"/>
    <col min="5122" max="5122" width="50.5" style="62" customWidth="1"/>
    <col min="5123" max="5126" width="12.625" style="62" customWidth="1"/>
    <col min="5127" max="5127" width="11.625" style="62" customWidth="1"/>
    <col min="5128" max="5128" width="10.375" style="62" customWidth="1"/>
    <col min="5129" max="5135" width="9" style="62"/>
    <col min="5136" max="5136" width="12.75" style="62" bestFit="1" customWidth="1"/>
    <col min="5137" max="5377" width="9" style="62"/>
    <col min="5378" max="5378" width="50.5" style="62" customWidth="1"/>
    <col min="5379" max="5382" width="12.625" style="62" customWidth="1"/>
    <col min="5383" max="5383" width="11.625" style="62" customWidth="1"/>
    <col min="5384" max="5384" width="10.375" style="62" customWidth="1"/>
    <col min="5385" max="5391" width="9" style="62"/>
    <col min="5392" max="5392" width="12.75" style="62" bestFit="1" customWidth="1"/>
    <col min="5393" max="5633" width="9" style="62"/>
    <col min="5634" max="5634" width="50.5" style="62" customWidth="1"/>
    <col min="5635" max="5638" width="12.625" style="62" customWidth="1"/>
    <col min="5639" max="5639" width="11.625" style="62" customWidth="1"/>
    <col min="5640" max="5640" width="10.375" style="62" customWidth="1"/>
    <col min="5641" max="5647" width="9" style="62"/>
    <col min="5648" max="5648" width="12.75" style="62" bestFit="1" customWidth="1"/>
    <col min="5649" max="5889" width="9" style="62"/>
    <col min="5890" max="5890" width="50.5" style="62" customWidth="1"/>
    <col min="5891" max="5894" width="12.625" style="62" customWidth="1"/>
    <col min="5895" max="5895" width="11.625" style="62" customWidth="1"/>
    <col min="5896" max="5896" width="10.375" style="62" customWidth="1"/>
    <col min="5897" max="5903" width="9" style="62"/>
    <col min="5904" max="5904" width="12.75" style="62" bestFit="1" customWidth="1"/>
    <col min="5905" max="6145" width="9" style="62"/>
    <col min="6146" max="6146" width="50.5" style="62" customWidth="1"/>
    <col min="6147" max="6150" width="12.625" style="62" customWidth="1"/>
    <col min="6151" max="6151" width="11.625" style="62" customWidth="1"/>
    <col min="6152" max="6152" width="10.375" style="62" customWidth="1"/>
    <col min="6153" max="6159" width="9" style="62"/>
    <col min="6160" max="6160" width="12.75" style="62" bestFit="1" customWidth="1"/>
    <col min="6161" max="6401" width="9" style="62"/>
    <col min="6402" max="6402" width="50.5" style="62" customWidth="1"/>
    <col min="6403" max="6406" width="12.625" style="62" customWidth="1"/>
    <col min="6407" max="6407" width="11.625" style="62" customWidth="1"/>
    <col min="6408" max="6408" width="10.375" style="62" customWidth="1"/>
    <col min="6409" max="6415" width="9" style="62"/>
    <col min="6416" max="6416" width="12.75" style="62" bestFit="1" customWidth="1"/>
    <col min="6417" max="6657" width="9" style="62"/>
    <col min="6658" max="6658" width="50.5" style="62" customWidth="1"/>
    <col min="6659" max="6662" width="12.625" style="62" customWidth="1"/>
    <col min="6663" max="6663" width="11.625" style="62" customWidth="1"/>
    <col min="6664" max="6664" width="10.375" style="62" customWidth="1"/>
    <col min="6665" max="6671" width="9" style="62"/>
    <col min="6672" max="6672" width="12.75" style="62" bestFit="1" customWidth="1"/>
    <col min="6673" max="6913" width="9" style="62"/>
    <col min="6914" max="6914" width="50.5" style="62" customWidth="1"/>
    <col min="6915" max="6918" width="12.625" style="62" customWidth="1"/>
    <col min="6919" max="6919" width="11.625" style="62" customWidth="1"/>
    <col min="6920" max="6920" width="10.375" style="62" customWidth="1"/>
    <col min="6921" max="6927" width="9" style="62"/>
    <col min="6928" max="6928" width="12.75" style="62" bestFit="1" customWidth="1"/>
    <col min="6929" max="7169" width="9" style="62"/>
    <col min="7170" max="7170" width="50.5" style="62" customWidth="1"/>
    <col min="7171" max="7174" width="12.625" style="62" customWidth="1"/>
    <col min="7175" max="7175" width="11.625" style="62" customWidth="1"/>
    <col min="7176" max="7176" width="10.375" style="62" customWidth="1"/>
    <col min="7177" max="7183" width="9" style="62"/>
    <col min="7184" max="7184" width="12.75" style="62" bestFit="1" customWidth="1"/>
    <col min="7185" max="7425" width="9" style="62"/>
    <col min="7426" max="7426" width="50.5" style="62" customWidth="1"/>
    <col min="7427" max="7430" width="12.625" style="62" customWidth="1"/>
    <col min="7431" max="7431" width="11.625" style="62" customWidth="1"/>
    <col min="7432" max="7432" width="10.375" style="62" customWidth="1"/>
    <col min="7433" max="7439" width="9" style="62"/>
    <col min="7440" max="7440" width="12.75" style="62" bestFit="1" customWidth="1"/>
    <col min="7441" max="7681" width="9" style="62"/>
    <col min="7682" max="7682" width="50.5" style="62" customWidth="1"/>
    <col min="7683" max="7686" width="12.625" style="62" customWidth="1"/>
    <col min="7687" max="7687" width="11.625" style="62" customWidth="1"/>
    <col min="7688" max="7688" width="10.375" style="62" customWidth="1"/>
    <col min="7689" max="7695" width="9" style="62"/>
    <col min="7696" max="7696" width="12.75" style="62" bestFit="1" customWidth="1"/>
    <col min="7697" max="7937" width="9" style="62"/>
    <col min="7938" max="7938" width="50.5" style="62" customWidth="1"/>
    <col min="7939" max="7942" width="12.625" style="62" customWidth="1"/>
    <col min="7943" max="7943" width="11.625" style="62" customWidth="1"/>
    <col min="7944" max="7944" width="10.375" style="62" customWidth="1"/>
    <col min="7945" max="7951" width="9" style="62"/>
    <col min="7952" max="7952" width="12.75" style="62" bestFit="1" customWidth="1"/>
    <col min="7953" max="8193" width="9" style="62"/>
    <col min="8194" max="8194" width="50.5" style="62" customWidth="1"/>
    <col min="8195" max="8198" width="12.625" style="62" customWidth="1"/>
    <col min="8199" max="8199" width="11.625" style="62" customWidth="1"/>
    <col min="8200" max="8200" width="10.375" style="62" customWidth="1"/>
    <col min="8201" max="8207" width="9" style="62"/>
    <col min="8208" max="8208" width="12.75" style="62" bestFit="1" customWidth="1"/>
    <col min="8209" max="8449" width="9" style="62"/>
    <col min="8450" max="8450" width="50.5" style="62" customWidth="1"/>
    <col min="8451" max="8454" width="12.625" style="62" customWidth="1"/>
    <col min="8455" max="8455" width="11.625" style="62" customWidth="1"/>
    <col min="8456" max="8456" width="10.375" style="62" customWidth="1"/>
    <col min="8457" max="8463" width="9" style="62"/>
    <col min="8464" max="8464" width="12.75" style="62" bestFit="1" customWidth="1"/>
    <col min="8465" max="8705" width="9" style="62"/>
    <col min="8706" max="8706" width="50.5" style="62" customWidth="1"/>
    <col min="8707" max="8710" width="12.625" style="62" customWidth="1"/>
    <col min="8711" max="8711" width="11.625" style="62" customWidth="1"/>
    <col min="8712" max="8712" width="10.375" style="62" customWidth="1"/>
    <col min="8713" max="8719" width="9" style="62"/>
    <col min="8720" max="8720" width="12.75" style="62" bestFit="1" customWidth="1"/>
    <col min="8721" max="8961" width="9" style="62"/>
    <col min="8962" max="8962" width="50.5" style="62" customWidth="1"/>
    <col min="8963" max="8966" width="12.625" style="62" customWidth="1"/>
    <col min="8967" max="8967" width="11.625" style="62" customWidth="1"/>
    <col min="8968" max="8968" width="10.375" style="62" customWidth="1"/>
    <col min="8969" max="8975" width="9" style="62"/>
    <col min="8976" max="8976" width="12.75" style="62" bestFit="1" customWidth="1"/>
    <col min="8977" max="9217" width="9" style="62"/>
    <col min="9218" max="9218" width="50.5" style="62" customWidth="1"/>
    <col min="9219" max="9222" width="12.625" style="62" customWidth="1"/>
    <col min="9223" max="9223" width="11.625" style="62" customWidth="1"/>
    <col min="9224" max="9224" width="10.375" style="62" customWidth="1"/>
    <col min="9225" max="9231" width="9" style="62"/>
    <col min="9232" max="9232" width="12.75" style="62" bestFit="1" customWidth="1"/>
    <col min="9233" max="9473" width="9" style="62"/>
    <col min="9474" max="9474" width="50.5" style="62" customWidth="1"/>
    <col min="9475" max="9478" width="12.625" style="62" customWidth="1"/>
    <col min="9479" max="9479" width="11.625" style="62" customWidth="1"/>
    <col min="9480" max="9480" width="10.375" style="62" customWidth="1"/>
    <col min="9481" max="9487" width="9" style="62"/>
    <col min="9488" max="9488" width="12.75" style="62" bestFit="1" customWidth="1"/>
    <col min="9489" max="9729" width="9" style="62"/>
    <col min="9730" max="9730" width="50.5" style="62" customWidth="1"/>
    <col min="9731" max="9734" width="12.625" style="62" customWidth="1"/>
    <col min="9735" max="9735" width="11.625" style="62" customWidth="1"/>
    <col min="9736" max="9736" width="10.375" style="62" customWidth="1"/>
    <col min="9737" max="9743" width="9" style="62"/>
    <col min="9744" max="9744" width="12.75" style="62" bestFit="1" customWidth="1"/>
    <col min="9745" max="9985" width="9" style="62"/>
    <col min="9986" max="9986" width="50.5" style="62" customWidth="1"/>
    <col min="9987" max="9990" width="12.625" style="62" customWidth="1"/>
    <col min="9991" max="9991" width="11.625" style="62" customWidth="1"/>
    <col min="9992" max="9992" width="10.375" style="62" customWidth="1"/>
    <col min="9993" max="9999" width="9" style="62"/>
    <col min="10000" max="10000" width="12.75" style="62" bestFit="1" customWidth="1"/>
    <col min="10001" max="10241" width="9" style="62"/>
    <col min="10242" max="10242" width="50.5" style="62" customWidth="1"/>
    <col min="10243" max="10246" width="12.625" style="62" customWidth="1"/>
    <col min="10247" max="10247" width="11.625" style="62" customWidth="1"/>
    <col min="10248" max="10248" width="10.375" style="62" customWidth="1"/>
    <col min="10249" max="10255" width="9" style="62"/>
    <col min="10256" max="10256" width="12.75" style="62" bestFit="1" customWidth="1"/>
    <col min="10257" max="10497" width="9" style="62"/>
    <col min="10498" max="10498" width="50.5" style="62" customWidth="1"/>
    <col min="10499" max="10502" width="12.625" style="62" customWidth="1"/>
    <col min="10503" max="10503" width="11.625" style="62" customWidth="1"/>
    <col min="10504" max="10504" width="10.375" style="62" customWidth="1"/>
    <col min="10505" max="10511" width="9" style="62"/>
    <col min="10512" max="10512" width="12.75" style="62" bestFit="1" customWidth="1"/>
    <col min="10513" max="10753" width="9" style="62"/>
    <col min="10754" max="10754" width="50.5" style="62" customWidth="1"/>
    <col min="10755" max="10758" width="12.625" style="62" customWidth="1"/>
    <col min="10759" max="10759" width="11.625" style="62" customWidth="1"/>
    <col min="10760" max="10760" width="10.375" style="62" customWidth="1"/>
    <col min="10761" max="10767" width="9" style="62"/>
    <col min="10768" max="10768" width="12.75" style="62" bestFit="1" customWidth="1"/>
    <col min="10769" max="11009" width="9" style="62"/>
    <col min="11010" max="11010" width="50.5" style="62" customWidth="1"/>
    <col min="11011" max="11014" width="12.625" style="62" customWidth="1"/>
    <col min="11015" max="11015" width="11.625" style="62" customWidth="1"/>
    <col min="11016" max="11016" width="10.375" style="62" customWidth="1"/>
    <col min="11017" max="11023" width="9" style="62"/>
    <col min="11024" max="11024" width="12.75" style="62" bestFit="1" customWidth="1"/>
    <col min="11025" max="11265" width="9" style="62"/>
    <col min="11266" max="11266" width="50.5" style="62" customWidth="1"/>
    <col min="11267" max="11270" width="12.625" style="62" customWidth="1"/>
    <col min="11271" max="11271" width="11.625" style="62" customWidth="1"/>
    <col min="11272" max="11272" width="10.375" style="62" customWidth="1"/>
    <col min="11273" max="11279" width="9" style="62"/>
    <col min="11280" max="11280" width="12.75" style="62" bestFit="1" customWidth="1"/>
    <col min="11281" max="11521" width="9" style="62"/>
    <col min="11522" max="11522" width="50.5" style="62" customWidth="1"/>
    <col min="11523" max="11526" width="12.625" style="62" customWidth="1"/>
    <col min="11527" max="11527" width="11.625" style="62" customWidth="1"/>
    <col min="11528" max="11528" width="10.375" style="62" customWidth="1"/>
    <col min="11529" max="11535" width="9" style="62"/>
    <col min="11536" max="11536" width="12.75" style="62" bestFit="1" customWidth="1"/>
    <col min="11537" max="11777" width="9" style="62"/>
    <col min="11778" max="11778" width="50.5" style="62" customWidth="1"/>
    <col min="11779" max="11782" width="12.625" style="62" customWidth="1"/>
    <col min="11783" max="11783" width="11.625" style="62" customWidth="1"/>
    <col min="11784" max="11784" width="10.375" style="62" customWidth="1"/>
    <col min="11785" max="11791" width="9" style="62"/>
    <col min="11792" max="11792" width="12.75" style="62" bestFit="1" customWidth="1"/>
    <col min="11793" max="12033" width="9" style="62"/>
    <col min="12034" max="12034" width="50.5" style="62" customWidth="1"/>
    <col min="12035" max="12038" width="12.625" style="62" customWidth="1"/>
    <col min="12039" max="12039" width="11.625" style="62" customWidth="1"/>
    <col min="12040" max="12040" width="10.375" style="62" customWidth="1"/>
    <col min="12041" max="12047" width="9" style="62"/>
    <col min="12048" max="12048" width="12.75" style="62" bestFit="1" customWidth="1"/>
    <col min="12049" max="12289" width="9" style="62"/>
    <col min="12290" max="12290" width="50.5" style="62" customWidth="1"/>
    <col min="12291" max="12294" width="12.625" style="62" customWidth="1"/>
    <col min="12295" max="12295" width="11.625" style="62" customWidth="1"/>
    <col min="12296" max="12296" width="10.375" style="62" customWidth="1"/>
    <col min="12297" max="12303" width="9" style="62"/>
    <col min="12304" max="12304" width="12.75" style="62" bestFit="1" customWidth="1"/>
    <col min="12305" max="12545" width="9" style="62"/>
    <col min="12546" max="12546" width="50.5" style="62" customWidth="1"/>
    <col min="12547" max="12550" width="12.625" style="62" customWidth="1"/>
    <col min="12551" max="12551" width="11.625" style="62" customWidth="1"/>
    <col min="12552" max="12552" width="10.375" style="62" customWidth="1"/>
    <col min="12553" max="12559" width="9" style="62"/>
    <col min="12560" max="12560" width="12.75" style="62" bestFit="1" customWidth="1"/>
    <col min="12561" max="12801" width="9" style="62"/>
    <col min="12802" max="12802" width="50.5" style="62" customWidth="1"/>
    <col min="12803" max="12806" width="12.625" style="62" customWidth="1"/>
    <col min="12807" max="12807" width="11.625" style="62" customWidth="1"/>
    <col min="12808" max="12808" width="10.375" style="62" customWidth="1"/>
    <col min="12809" max="12815" width="9" style="62"/>
    <col min="12816" max="12816" width="12.75" style="62" bestFit="1" customWidth="1"/>
    <col min="12817" max="13057" width="9" style="62"/>
    <col min="13058" max="13058" width="50.5" style="62" customWidth="1"/>
    <col min="13059" max="13062" width="12.625" style="62" customWidth="1"/>
    <col min="13063" max="13063" width="11.625" style="62" customWidth="1"/>
    <col min="13064" max="13064" width="10.375" style="62" customWidth="1"/>
    <col min="13065" max="13071" width="9" style="62"/>
    <col min="13072" max="13072" width="12.75" style="62" bestFit="1" customWidth="1"/>
    <col min="13073" max="13313" width="9" style="62"/>
    <col min="13314" max="13314" width="50.5" style="62" customWidth="1"/>
    <col min="13315" max="13318" width="12.625" style="62" customWidth="1"/>
    <col min="13319" max="13319" width="11.625" style="62" customWidth="1"/>
    <col min="13320" max="13320" width="10.375" style="62" customWidth="1"/>
    <col min="13321" max="13327" width="9" style="62"/>
    <col min="13328" max="13328" width="12.75" style="62" bestFit="1" customWidth="1"/>
    <col min="13329" max="13569" width="9" style="62"/>
    <col min="13570" max="13570" width="50.5" style="62" customWidth="1"/>
    <col min="13571" max="13574" width="12.625" style="62" customWidth="1"/>
    <col min="13575" max="13575" width="11.625" style="62" customWidth="1"/>
    <col min="13576" max="13576" width="10.375" style="62" customWidth="1"/>
    <col min="13577" max="13583" width="9" style="62"/>
    <col min="13584" max="13584" width="12.75" style="62" bestFit="1" customWidth="1"/>
    <col min="13585" max="13825" width="9" style="62"/>
    <col min="13826" max="13826" width="50.5" style="62" customWidth="1"/>
    <col min="13827" max="13830" width="12.625" style="62" customWidth="1"/>
    <col min="13831" max="13831" width="11.625" style="62" customWidth="1"/>
    <col min="13832" max="13832" width="10.375" style="62" customWidth="1"/>
    <col min="13833" max="13839" width="9" style="62"/>
    <col min="13840" max="13840" width="12.75" style="62" bestFit="1" customWidth="1"/>
    <col min="13841" max="14081" width="9" style="62"/>
    <col min="14082" max="14082" width="50.5" style="62" customWidth="1"/>
    <col min="14083" max="14086" width="12.625" style="62" customWidth="1"/>
    <col min="14087" max="14087" width="11.625" style="62" customWidth="1"/>
    <col min="14088" max="14088" width="10.375" style="62" customWidth="1"/>
    <col min="14089" max="14095" width="9" style="62"/>
    <col min="14096" max="14096" width="12.75" style="62" bestFit="1" customWidth="1"/>
    <col min="14097" max="14337" width="9" style="62"/>
    <col min="14338" max="14338" width="50.5" style="62" customWidth="1"/>
    <col min="14339" max="14342" width="12.625" style="62" customWidth="1"/>
    <col min="14343" max="14343" width="11.625" style="62" customWidth="1"/>
    <col min="14344" max="14344" width="10.375" style="62" customWidth="1"/>
    <col min="14345" max="14351" width="9" style="62"/>
    <col min="14352" max="14352" width="12.75" style="62" bestFit="1" customWidth="1"/>
    <col min="14353" max="14593" width="9" style="62"/>
    <col min="14594" max="14594" width="50.5" style="62" customWidth="1"/>
    <col min="14595" max="14598" width="12.625" style="62" customWidth="1"/>
    <col min="14599" max="14599" width="11.625" style="62" customWidth="1"/>
    <col min="14600" max="14600" width="10.375" style="62" customWidth="1"/>
    <col min="14601" max="14607" width="9" style="62"/>
    <col min="14608" max="14608" width="12.75" style="62" bestFit="1" customWidth="1"/>
    <col min="14609" max="14849" width="9" style="62"/>
    <col min="14850" max="14850" width="50.5" style="62" customWidth="1"/>
    <col min="14851" max="14854" width="12.625" style="62" customWidth="1"/>
    <col min="14855" max="14855" width="11.625" style="62" customWidth="1"/>
    <col min="14856" max="14856" width="10.375" style="62" customWidth="1"/>
    <col min="14857" max="14863" width="9" style="62"/>
    <col min="14864" max="14864" width="12.75" style="62" bestFit="1" customWidth="1"/>
    <col min="14865" max="15105" width="9" style="62"/>
    <col min="15106" max="15106" width="50.5" style="62" customWidth="1"/>
    <col min="15107" max="15110" width="12.625" style="62" customWidth="1"/>
    <col min="15111" max="15111" width="11.625" style="62" customWidth="1"/>
    <col min="15112" max="15112" width="10.375" style="62" customWidth="1"/>
    <col min="15113" max="15119" width="9" style="62"/>
    <col min="15120" max="15120" width="12.75" style="62" bestFit="1" customWidth="1"/>
    <col min="15121" max="15361" width="9" style="62"/>
    <col min="15362" max="15362" width="50.5" style="62" customWidth="1"/>
    <col min="15363" max="15366" width="12.625" style="62" customWidth="1"/>
    <col min="15367" max="15367" width="11.625" style="62" customWidth="1"/>
    <col min="15368" max="15368" width="10.375" style="62" customWidth="1"/>
    <col min="15369" max="15375" width="9" style="62"/>
    <col min="15376" max="15376" width="12.75" style="62" bestFit="1" customWidth="1"/>
    <col min="15377" max="15617" width="9" style="62"/>
    <col min="15618" max="15618" width="50.5" style="62" customWidth="1"/>
    <col min="15619" max="15622" width="12.625" style="62" customWidth="1"/>
    <col min="15623" max="15623" width="11.625" style="62" customWidth="1"/>
    <col min="15624" max="15624" width="10.375" style="62" customWidth="1"/>
    <col min="15625" max="15631" width="9" style="62"/>
    <col min="15632" max="15632" width="12.75" style="62" bestFit="1" customWidth="1"/>
    <col min="15633" max="15873" width="9" style="62"/>
    <col min="15874" max="15874" width="50.5" style="62" customWidth="1"/>
    <col min="15875" max="15878" width="12.625" style="62" customWidth="1"/>
    <col min="15879" max="15879" width="11.625" style="62" customWidth="1"/>
    <col min="15880" max="15880" width="10.375" style="62" customWidth="1"/>
    <col min="15881" max="15887" width="9" style="62"/>
    <col min="15888" max="15888" width="12.75" style="62" bestFit="1" customWidth="1"/>
    <col min="15889" max="16129" width="9" style="62"/>
    <col min="16130" max="16130" width="50.5" style="62" customWidth="1"/>
    <col min="16131" max="16134" width="12.625" style="62" customWidth="1"/>
    <col min="16135" max="16135" width="11.625" style="62" customWidth="1"/>
    <col min="16136" max="16136" width="10.375" style="62" customWidth="1"/>
    <col min="16137" max="16143" width="9" style="62"/>
    <col min="16144" max="16144" width="12.75" style="62" bestFit="1" customWidth="1"/>
    <col min="16145" max="16384" width="9" style="62"/>
  </cols>
  <sheetData>
    <row r="1" spans="1:12">
      <c r="A1" s="61" t="s">
        <v>1846</v>
      </c>
    </row>
    <row r="2" spans="1:12" s="64" customFormat="1" ht="30" customHeight="1">
      <c r="A2" s="205" t="s">
        <v>1869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2" ht="18.95" customHeight="1">
      <c r="A3" s="65"/>
      <c r="B3" s="66"/>
      <c r="F3" s="62"/>
      <c r="G3" s="62"/>
      <c r="J3" s="67" t="s">
        <v>146</v>
      </c>
    </row>
    <row r="4" spans="1:12" ht="27.75" customHeight="1">
      <c r="A4" s="207" t="s">
        <v>156</v>
      </c>
      <c r="B4" s="207"/>
      <c r="C4" s="207"/>
      <c r="D4" s="207"/>
      <c r="E4" s="207"/>
      <c r="F4" s="207"/>
      <c r="G4" s="121"/>
      <c r="H4" s="207" t="s">
        <v>157</v>
      </c>
      <c r="I4" s="207"/>
      <c r="J4" s="207"/>
      <c r="K4" s="207"/>
      <c r="L4" s="207"/>
    </row>
    <row r="5" spans="1:12" s="68" customFormat="1" ht="39" customHeight="1">
      <c r="A5" s="206" t="s">
        <v>248</v>
      </c>
      <c r="B5" s="197" t="s">
        <v>28</v>
      </c>
      <c r="C5" s="197" t="s">
        <v>23</v>
      </c>
      <c r="D5" s="197" t="s">
        <v>130</v>
      </c>
      <c r="E5" s="193" t="s">
        <v>26</v>
      </c>
      <c r="F5" s="193"/>
      <c r="G5" s="193" t="s">
        <v>249</v>
      </c>
      <c r="H5" s="197" t="s">
        <v>28</v>
      </c>
      <c r="I5" s="197" t="s">
        <v>23</v>
      </c>
      <c r="J5" s="197" t="s">
        <v>130</v>
      </c>
      <c r="K5" s="193" t="s">
        <v>26</v>
      </c>
      <c r="L5" s="193"/>
    </row>
    <row r="6" spans="1:12" s="68" customFormat="1" ht="27" customHeight="1">
      <c r="A6" s="206"/>
      <c r="B6" s="197"/>
      <c r="C6" s="197"/>
      <c r="D6" s="197"/>
      <c r="E6" s="60" t="s">
        <v>147</v>
      </c>
      <c r="F6" s="69" t="s">
        <v>148</v>
      </c>
      <c r="G6" s="193"/>
      <c r="H6" s="197"/>
      <c r="I6" s="197"/>
      <c r="J6" s="197"/>
      <c r="K6" s="60" t="s">
        <v>147</v>
      </c>
      <c r="L6" s="69" t="s">
        <v>148</v>
      </c>
    </row>
    <row r="7" spans="1:12" s="72" customFormat="1" ht="36.950000000000003" customHeight="1">
      <c r="A7" s="89" t="s">
        <v>149</v>
      </c>
      <c r="B7" s="70">
        <v>11528</v>
      </c>
      <c r="C7" s="70">
        <v>11922</v>
      </c>
      <c r="D7" s="70">
        <v>11922</v>
      </c>
      <c r="E7" s="70">
        <v>0</v>
      </c>
      <c r="F7" s="71">
        <v>0</v>
      </c>
      <c r="G7" s="90" t="s">
        <v>158</v>
      </c>
      <c r="H7" s="77">
        <v>10539</v>
      </c>
      <c r="I7" s="70">
        <v>11865</v>
      </c>
      <c r="J7" s="70">
        <v>11865</v>
      </c>
      <c r="K7" s="173">
        <f>J7-I7</f>
        <v>0</v>
      </c>
      <c r="L7" s="174">
        <f>K7/I7</f>
        <v>0</v>
      </c>
    </row>
    <row r="8" spans="1:12" s="72" customFormat="1" ht="36.950000000000003" customHeight="1">
      <c r="A8" s="89" t="s">
        <v>150</v>
      </c>
      <c r="B8" s="70">
        <v>19808</v>
      </c>
      <c r="C8" s="70">
        <v>10948</v>
      </c>
      <c r="D8" s="70">
        <v>10948</v>
      </c>
      <c r="E8" s="70">
        <f t="shared" ref="E8:E20" si="0">D8-C8</f>
        <v>0</v>
      </c>
      <c r="F8" s="71">
        <f t="shared" ref="F8:F20" si="1">E8/C8</f>
        <v>0</v>
      </c>
      <c r="G8" s="91" t="s">
        <v>159</v>
      </c>
      <c r="H8" s="77">
        <v>20585</v>
      </c>
      <c r="I8" s="70">
        <v>10729</v>
      </c>
      <c r="J8" s="70">
        <v>10729</v>
      </c>
      <c r="K8" s="173">
        <f t="shared" ref="K8:K19" si="2">J8-I8</f>
        <v>0</v>
      </c>
      <c r="L8" s="174">
        <f t="shared" ref="L8:L20" si="3">K8/I8</f>
        <v>0</v>
      </c>
    </row>
    <row r="9" spans="1:12" s="72" customFormat="1" ht="36.950000000000003" customHeight="1">
      <c r="A9" s="89" t="s">
        <v>151</v>
      </c>
      <c r="B9" s="70">
        <v>1473</v>
      </c>
      <c r="C9" s="70">
        <v>1489</v>
      </c>
      <c r="D9" s="70">
        <v>1489</v>
      </c>
      <c r="E9" s="70">
        <f t="shared" si="0"/>
        <v>0</v>
      </c>
      <c r="F9" s="71">
        <f t="shared" si="1"/>
        <v>0</v>
      </c>
      <c r="G9" s="90" t="s">
        <v>160</v>
      </c>
      <c r="H9" s="78">
        <v>1235</v>
      </c>
      <c r="I9" s="70">
        <v>1261</v>
      </c>
      <c r="J9" s="70">
        <v>1261</v>
      </c>
      <c r="K9" s="173">
        <f t="shared" si="2"/>
        <v>0</v>
      </c>
      <c r="L9" s="174">
        <f t="shared" si="3"/>
        <v>0</v>
      </c>
    </row>
    <row r="10" spans="1:12" s="72" customFormat="1" ht="36.950000000000003" customHeight="1">
      <c r="A10" s="89" t="s">
        <v>152</v>
      </c>
      <c r="B10" s="70">
        <v>6990</v>
      </c>
      <c r="C10" s="70">
        <v>7516</v>
      </c>
      <c r="D10" s="70">
        <v>7516</v>
      </c>
      <c r="E10" s="70">
        <f t="shared" si="0"/>
        <v>0</v>
      </c>
      <c r="F10" s="71">
        <f t="shared" si="1"/>
        <v>0</v>
      </c>
      <c r="G10" s="90" t="s">
        <v>161</v>
      </c>
      <c r="H10" s="77">
        <v>6990</v>
      </c>
      <c r="I10" s="70">
        <v>7516</v>
      </c>
      <c r="J10" s="70">
        <v>7516</v>
      </c>
      <c r="K10" s="173">
        <f t="shared" si="2"/>
        <v>0</v>
      </c>
      <c r="L10" s="174">
        <f t="shared" si="3"/>
        <v>0</v>
      </c>
    </row>
    <row r="11" spans="1:12" s="72" customFormat="1" ht="36.950000000000003" customHeight="1">
      <c r="A11" s="139" t="s">
        <v>1913</v>
      </c>
      <c r="B11" s="70">
        <v>784</v>
      </c>
      <c r="C11" s="70">
        <v>726</v>
      </c>
      <c r="D11" s="70">
        <v>525</v>
      </c>
      <c r="E11" s="70">
        <f t="shared" si="0"/>
        <v>-201</v>
      </c>
      <c r="F11" s="183">
        <f t="shared" si="1"/>
        <v>-0.27685950413223143</v>
      </c>
      <c r="G11" s="90" t="s">
        <v>162</v>
      </c>
      <c r="H11" s="77">
        <v>713</v>
      </c>
      <c r="I11" s="70">
        <v>696</v>
      </c>
      <c r="J11" s="70">
        <v>696</v>
      </c>
      <c r="K11" s="173">
        <f t="shared" si="2"/>
        <v>0</v>
      </c>
      <c r="L11" s="174">
        <f t="shared" si="3"/>
        <v>0</v>
      </c>
    </row>
    <row r="12" spans="1:12" s="72" customFormat="1" ht="36.950000000000003" customHeight="1">
      <c r="A12" s="89" t="s">
        <v>153</v>
      </c>
      <c r="B12" s="70">
        <v>523</v>
      </c>
      <c r="C12" s="70">
        <v>451</v>
      </c>
      <c r="D12" s="70">
        <v>451</v>
      </c>
      <c r="E12" s="70">
        <f t="shared" si="0"/>
        <v>0</v>
      </c>
      <c r="F12" s="71">
        <f t="shared" si="1"/>
        <v>0</v>
      </c>
      <c r="G12" s="90" t="s">
        <v>163</v>
      </c>
      <c r="H12" s="77">
        <v>473</v>
      </c>
      <c r="I12" s="70">
        <v>437</v>
      </c>
      <c r="J12" s="70">
        <v>437</v>
      </c>
      <c r="K12" s="173">
        <f t="shared" si="2"/>
        <v>0</v>
      </c>
      <c r="L12" s="174">
        <f t="shared" si="3"/>
        <v>0</v>
      </c>
    </row>
    <row r="13" spans="1:12" s="72" customFormat="1" ht="36.950000000000003" customHeight="1">
      <c r="A13" s="89" t="s">
        <v>1914</v>
      </c>
      <c r="B13" s="70">
        <v>3527</v>
      </c>
      <c r="C13" s="70">
        <v>3787</v>
      </c>
      <c r="D13" s="70">
        <v>4294</v>
      </c>
      <c r="E13" s="70">
        <f t="shared" si="0"/>
        <v>507</v>
      </c>
      <c r="F13" s="71">
        <f t="shared" si="1"/>
        <v>0.13387905994190652</v>
      </c>
      <c r="G13" s="91" t="s">
        <v>164</v>
      </c>
      <c r="H13" s="77">
        <v>2467</v>
      </c>
      <c r="I13" s="70">
        <v>2608</v>
      </c>
      <c r="J13" s="70">
        <v>3115</v>
      </c>
      <c r="K13" s="173">
        <f t="shared" si="2"/>
        <v>507</v>
      </c>
      <c r="L13" s="174">
        <f t="shared" si="3"/>
        <v>0.19440184049079753</v>
      </c>
    </row>
    <row r="14" spans="1:12" s="72" customFormat="1" ht="36.950000000000003" customHeight="1">
      <c r="A14" s="89" t="s">
        <v>154</v>
      </c>
      <c r="B14" s="166">
        <v>7035</v>
      </c>
      <c r="C14" s="79">
        <v>7268</v>
      </c>
      <c r="D14" s="79">
        <v>7775</v>
      </c>
      <c r="E14" s="70">
        <f t="shared" si="0"/>
        <v>507</v>
      </c>
      <c r="F14" s="71">
        <f t="shared" si="1"/>
        <v>6.9757842597688496E-2</v>
      </c>
      <c r="G14" s="91" t="s">
        <v>165</v>
      </c>
      <c r="H14" s="70">
        <v>9649</v>
      </c>
      <c r="I14" s="79">
        <v>7268</v>
      </c>
      <c r="J14" s="79">
        <v>7775</v>
      </c>
      <c r="K14" s="173">
        <f t="shared" si="2"/>
        <v>507</v>
      </c>
      <c r="L14" s="174">
        <f t="shared" si="3"/>
        <v>6.9757842597688496E-2</v>
      </c>
    </row>
    <row r="15" spans="1:12" s="73" customFormat="1" ht="36.950000000000003" customHeight="1">
      <c r="A15" s="83" t="s">
        <v>55</v>
      </c>
      <c r="B15" s="167">
        <f>SUM(B7:B14)</f>
        <v>51668</v>
      </c>
      <c r="C15" s="167">
        <f>SUM(C7:C14)</f>
        <v>44107</v>
      </c>
      <c r="D15" s="167">
        <f>SUM(D7:D14)</f>
        <v>44920</v>
      </c>
      <c r="E15" s="167">
        <f t="shared" ref="E15" si="4">SUM(E7:E14)</f>
        <v>813</v>
      </c>
      <c r="F15" s="168">
        <f>E15/C15</f>
        <v>1.8432448364205229E-2</v>
      </c>
      <c r="G15" s="83" t="s">
        <v>167</v>
      </c>
      <c r="H15" s="167">
        <f t="shared" ref="H15:J15" si="5">SUM(H7:H14)</f>
        <v>52651</v>
      </c>
      <c r="I15" s="167">
        <f t="shared" si="5"/>
        <v>42380</v>
      </c>
      <c r="J15" s="167">
        <f t="shared" si="5"/>
        <v>43394</v>
      </c>
      <c r="K15" s="179">
        <f t="shared" si="2"/>
        <v>1014</v>
      </c>
      <c r="L15" s="180">
        <f t="shared" si="3"/>
        <v>2.392638036809816E-2</v>
      </c>
    </row>
    <row r="16" spans="1:12" s="72" customFormat="1" ht="36.950000000000003" customHeight="1">
      <c r="A16" s="74" t="s">
        <v>155</v>
      </c>
      <c r="B16" s="169"/>
      <c r="C16" s="169"/>
      <c r="D16" s="169"/>
      <c r="E16" s="70"/>
      <c r="F16" s="71"/>
      <c r="G16" s="88" t="s">
        <v>172</v>
      </c>
      <c r="H16" s="175"/>
      <c r="I16" s="175"/>
      <c r="J16" s="175"/>
      <c r="K16" s="173"/>
      <c r="L16" s="174"/>
    </row>
    <row r="17" spans="1:12" s="72" customFormat="1" ht="36.950000000000003" customHeight="1">
      <c r="A17" s="84" t="s">
        <v>168</v>
      </c>
      <c r="B17" s="75"/>
      <c r="C17" s="170"/>
      <c r="D17" s="170"/>
      <c r="E17" s="70"/>
      <c r="F17" s="71"/>
      <c r="G17" s="87" t="s">
        <v>170</v>
      </c>
      <c r="H17" s="75"/>
      <c r="I17" s="80"/>
      <c r="J17" s="176"/>
      <c r="K17" s="173"/>
      <c r="L17" s="174"/>
    </row>
    <row r="18" spans="1:12" s="72" customFormat="1" ht="36.950000000000003" customHeight="1">
      <c r="A18" s="85" t="s">
        <v>169</v>
      </c>
      <c r="B18" s="75"/>
      <c r="C18" s="171"/>
      <c r="D18" s="171"/>
      <c r="E18" s="70"/>
      <c r="F18" s="71"/>
      <c r="G18" s="86" t="s">
        <v>171</v>
      </c>
      <c r="H18" s="176"/>
      <c r="I18" s="176"/>
      <c r="J18" s="176"/>
      <c r="K18" s="173"/>
      <c r="L18" s="174"/>
    </row>
    <row r="19" spans="1:12" s="72" customFormat="1" ht="36.950000000000003" customHeight="1">
      <c r="A19" s="81" t="s">
        <v>173</v>
      </c>
      <c r="B19" s="92">
        <v>19380</v>
      </c>
      <c r="C19" s="172">
        <v>18398</v>
      </c>
      <c r="D19" s="172">
        <v>18397</v>
      </c>
      <c r="E19" s="70"/>
      <c r="F19" s="71"/>
      <c r="G19" s="82" t="s">
        <v>174</v>
      </c>
      <c r="H19" s="177">
        <v>18397</v>
      </c>
      <c r="I19" s="177">
        <v>20125</v>
      </c>
      <c r="J19" s="177">
        <v>19923</v>
      </c>
      <c r="K19" s="179">
        <f t="shared" si="2"/>
        <v>-202</v>
      </c>
      <c r="L19" s="180"/>
    </row>
    <row r="20" spans="1:12" s="73" customFormat="1" ht="36.950000000000003" customHeight="1">
      <c r="A20" s="120" t="s">
        <v>69</v>
      </c>
      <c r="B20" s="169">
        <f>SUM(B15,B16,B19)</f>
        <v>71048</v>
      </c>
      <c r="C20" s="169">
        <f t="shared" ref="C20:D20" si="6">SUM(C15,C16,C19)</f>
        <v>62505</v>
      </c>
      <c r="D20" s="169">
        <f t="shared" si="6"/>
        <v>63317</v>
      </c>
      <c r="E20" s="181">
        <f t="shared" si="0"/>
        <v>812</v>
      </c>
      <c r="F20" s="182">
        <f t="shared" si="1"/>
        <v>1.2990960723142148E-2</v>
      </c>
      <c r="G20" s="82" t="s">
        <v>166</v>
      </c>
      <c r="H20" s="169">
        <f>SUM(H15,H16,H19)</f>
        <v>71048</v>
      </c>
      <c r="I20" s="169">
        <f t="shared" ref="I20:K20" si="7">SUM(I15,I16,I19)</f>
        <v>62505</v>
      </c>
      <c r="J20" s="169">
        <f t="shared" si="7"/>
        <v>63317</v>
      </c>
      <c r="K20" s="178">
        <f t="shared" si="7"/>
        <v>812</v>
      </c>
      <c r="L20" s="180">
        <f t="shared" si="3"/>
        <v>1.2990960723142148E-2</v>
      </c>
    </row>
    <row r="21" spans="1:12" s="72" customFormat="1">
      <c r="F21" s="76"/>
      <c r="G21" s="76"/>
    </row>
    <row r="22" spans="1:12" s="72" customFormat="1">
      <c r="F22" s="76"/>
      <c r="G22" s="76"/>
    </row>
    <row r="23" spans="1:12" s="72" customFormat="1">
      <c r="F23" s="76"/>
      <c r="G23" s="76"/>
    </row>
    <row r="24" spans="1:12" s="72" customFormat="1">
      <c r="F24" s="76"/>
      <c r="G24" s="76"/>
    </row>
    <row r="25" spans="1:12" s="72" customFormat="1">
      <c r="F25" s="76"/>
      <c r="G25" s="76"/>
    </row>
    <row r="26" spans="1:12" s="72" customFormat="1">
      <c r="F26" s="76"/>
      <c r="G26" s="76"/>
    </row>
    <row r="27" spans="1:12" s="72" customFormat="1">
      <c r="F27" s="76"/>
      <c r="G27" s="76"/>
    </row>
    <row r="28" spans="1:12" s="72" customFormat="1">
      <c r="F28" s="76"/>
      <c r="G28" s="76"/>
    </row>
    <row r="29" spans="1:12" s="72" customFormat="1">
      <c r="F29" s="76"/>
      <c r="G29" s="76"/>
    </row>
    <row r="30" spans="1:12" s="72" customFormat="1">
      <c r="F30" s="76"/>
      <c r="G30" s="76"/>
    </row>
    <row r="31" spans="1:12" s="72" customFormat="1">
      <c r="F31" s="76"/>
      <c r="G31" s="76"/>
    </row>
    <row r="32" spans="1:12" s="72" customFormat="1">
      <c r="F32" s="76"/>
      <c r="G32" s="76"/>
    </row>
    <row r="33" spans="6:7" s="72" customFormat="1">
      <c r="F33" s="76"/>
      <c r="G33" s="76"/>
    </row>
    <row r="34" spans="6:7" s="72" customFormat="1">
      <c r="F34" s="76"/>
      <c r="G34" s="76"/>
    </row>
    <row r="35" spans="6:7" s="72" customFormat="1">
      <c r="F35" s="76"/>
      <c r="G35" s="76"/>
    </row>
    <row r="36" spans="6:7" s="72" customFormat="1">
      <c r="F36" s="76"/>
      <c r="G36" s="76"/>
    </row>
    <row r="37" spans="6:7" s="72" customFormat="1">
      <c r="F37" s="76"/>
      <c r="G37" s="76"/>
    </row>
    <row r="38" spans="6:7" s="72" customFormat="1">
      <c r="F38" s="76"/>
      <c r="G38" s="76"/>
    </row>
    <row r="39" spans="6:7" s="72" customFormat="1">
      <c r="F39" s="76"/>
      <c r="G39" s="76"/>
    </row>
    <row r="40" spans="6:7" s="72" customFormat="1">
      <c r="F40" s="76"/>
      <c r="G40" s="76"/>
    </row>
    <row r="41" spans="6:7" s="72" customFormat="1">
      <c r="F41" s="76"/>
      <c r="G41" s="76"/>
    </row>
    <row r="42" spans="6:7" s="72" customFormat="1">
      <c r="F42" s="76"/>
      <c r="G42" s="76"/>
    </row>
    <row r="43" spans="6:7" s="72" customFormat="1">
      <c r="F43" s="76"/>
      <c r="G43" s="76"/>
    </row>
    <row r="44" spans="6:7" s="72" customFormat="1">
      <c r="F44" s="76"/>
      <c r="G44" s="76"/>
    </row>
    <row r="45" spans="6:7" s="72" customFormat="1">
      <c r="F45" s="76"/>
      <c r="G45" s="76"/>
    </row>
    <row r="46" spans="6:7" s="72" customFormat="1">
      <c r="F46" s="76"/>
      <c r="G46" s="76"/>
    </row>
    <row r="47" spans="6:7" s="72" customFormat="1">
      <c r="F47" s="76"/>
      <c r="G47" s="76"/>
    </row>
    <row r="48" spans="6:7" s="72" customFormat="1">
      <c r="F48" s="76"/>
      <c r="G48" s="76"/>
    </row>
    <row r="49" spans="6:7" s="72" customFormat="1">
      <c r="F49" s="76"/>
      <c r="G49" s="76"/>
    </row>
    <row r="50" spans="6:7" s="72" customFormat="1">
      <c r="F50" s="76"/>
      <c r="G50" s="76"/>
    </row>
    <row r="51" spans="6:7" s="72" customFormat="1">
      <c r="F51" s="76"/>
      <c r="G51" s="76"/>
    </row>
    <row r="52" spans="6:7" s="72" customFormat="1">
      <c r="F52" s="76"/>
      <c r="G52" s="76"/>
    </row>
    <row r="53" spans="6:7" s="72" customFormat="1">
      <c r="F53" s="76"/>
      <c r="G53" s="76"/>
    </row>
    <row r="54" spans="6:7" s="72" customFormat="1">
      <c r="F54" s="76"/>
      <c r="G54" s="76"/>
    </row>
    <row r="55" spans="6:7" s="72" customFormat="1">
      <c r="F55" s="76"/>
      <c r="G55" s="76"/>
    </row>
    <row r="56" spans="6:7" s="72" customFormat="1">
      <c r="F56" s="76"/>
      <c r="G56" s="76"/>
    </row>
    <row r="57" spans="6:7" s="72" customFormat="1">
      <c r="F57" s="76"/>
      <c r="G57" s="76"/>
    </row>
    <row r="58" spans="6:7" s="72" customFormat="1">
      <c r="F58" s="76"/>
      <c r="G58" s="76"/>
    </row>
    <row r="59" spans="6:7" s="72" customFormat="1">
      <c r="F59" s="76"/>
      <c r="G59" s="76"/>
    </row>
    <row r="60" spans="6:7" s="72" customFormat="1">
      <c r="F60" s="76"/>
      <c r="G60" s="76"/>
    </row>
    <row r="61" spans="6:7" s="72" customFormat="1">
      <c r="F61" s="76"/>
      <c r="G61" s="76"/>
    </row>
    <row r="62" spans="6:7" s="72" customFormat="1">
      <c r="F62" s="76"/>
      <c r="G62" s="76"/>
    </row>
    <row r="63" spans="6:7" s="72" customFormat="1">
      <c r="F63" s="76"/>
      <c r="G63" s="76"/>
    </row>
    <row r="64" spans="6:7" s="72" customFormat="1">
      <c r="F64" s="76"/>
      <c r="G64" s="76"/>
    </row>
    <row r="65" spans="6:7" s="72" customFormat="1">
      <c r="F65" s="76"/>
      <c r="G65" s="76"/>
    </row>
  </sheetData>
  <mergeCells count="13">
    <mergeCell ref="A2:L2"/>
    <mergeCell ref="G5:G6"/>
    <mergeCell ref="A5:A6"/>
    <mergeCell ref="B5:B6"/>
    <mergeCell ref="C5:C6"/>
    <mergeCell ref="E5:F5"/>
    <mergeCell ref="D5:D6"/>
    <mergeCell ref="A4:F4"/>
    <mergeCell ref="H5:H6"/>
    <mergeCell ref="I5:I6"/>
    <mergeCell ref="J5:J6"/>
    <mergeCell ref="K5:L5"/>
    <mergeCell ref="H4:L4"/>
  </mergeCells>
  <phoneticPr fontId="2" type="noConversion"/>
  <conditionalFormatting sqref="A16:A19 A7:A10 A12:A14">
    <cfRule type="expression" dxfId="4" priority="4" stopIfTrue="1">
      <formula>"len($A:$A)=3"</formula>
    </cfRule>
  </conditionalFormatting>
  <conditionalFormatting sqref="G19:G20">
    <cfRule type="cellIs" dxfId="3" priority="5" stopIfTrue="1" operator="lessThan">
      <formula>0</formula>
    </cfRule>
  </conditionalFormatting>
  <conditionalFormatting sqref="G13:G14 G8">
    <cfRule type="expression" dxfId="2" priority="3" stopIfTrue="1">
      <formula>"len($A:$A)=3"</formula>
    </cfRule>
  </conditionalFormatting>
  <conditionalFormatting sqref="A11">
    <cfRule type="expression" dxfId="1" priority="2" stopIfTrue="1">
      <formula>"len($A:$A)=3"</formula>
    </cfRule>
  </conditionalFormatting>
  <conditionalFormatting sqref="F7:F14 F16:F20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5</vt:i4>
      </vt:variant>
    </vt:vector>
  </HeadingPairs>
  <TitlesOfParts>
    <vt:vector size="11" baseType="lpstr">
      <vt:lpstr>封面</vt:lpstr>
      <vt:lpstr>（表一）一般公共预算收支表</vt:lpstr>
      <vt:lpstr>（表二）一般公共预算支出明细表 </vt:lpstr>
      <vt:lpstr>（表三）政府性基金预算</vt:lpstr>
      <vt:lpstr>(表四)国有资本经营预算</vt:lpstr>
      <vt:lpstr>（表五）社会保险基金预算</vt:lpstr>
      <vt:lpstr>'（表二）一般公共预算支出明细表 '!Print_Titles</vt:lpstr>
      <vt:lpstr>'（表三）政府性基金预算'!Print_Titles</vt:lpstr>
      <vt:lpstr>'(表四)国有资本经营预算'!Print_Titles</vt:lpstr>
      <vt:lpstr>'（表五）社会保险基金预算'!Print_Titles</vt:lpstr>
      <vt:lpstr>'（表一）一般公共预算收支表'!Print_Titles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2019-01-18T03:29:07Z</dcterms:modified>
</cp:coreProperties>
</file>